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filterPrivacy="1"/>
  <xr:revisionPtr revIDLastSave="0" documentId="8_{693D93E6-5094-334C-B86C-C06F6D1ACD58}" xr6:coauthVersionLast="46" xr6:coauthVersionMax="46" xr10:uidLastSave="{00000000-0000-0000-0000-000000000000}"/>
  <bookViews>
    <workbookView xWindow="0" yWindow="500" windowWidth="28800" windowHeight="15840" xr2:uid="{00000000-000D-0000-FFFF-FFFF00000000}"/>
  </bookViews>
  <sheets>
    <sheet name="1-Presupuesto de OSFL" sheetId="2" r:id="rId1"/>
    <sheet name="2-INGRESOS" sheetId="4" r:id="rId2"/>
    <sheet name="3-SALARIOS" sheetId="1" r:id="rId3"/>
    <sheet name="4-GASTOS " sheetId="3" r:id="rId4"/>
  </sheets>
  <definedNames>
    <definedName name="AF" localSheetId="0">'1-Presupuesto de OSFL'!$G$1</definedName>
    <definedName name="AF" localSheetId="1">'2-INGRESOS'!$G$1</definedName>
    <definedName name="AF">'3-SALARIOS'!$G$1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2" l="1"/>
  <c r="D40" i="2"/>
  <c r="D38" i="2"/>
  <c r="D41" i="2"/>
  <c r="D36" i="2"/>
  <c r="F36" i="2" s="1"/>
  <c r="D35" i="2"/>
  <c r="F35" i="2" s="1"/>
  <c r="D16" i="2"/>
  <c r="F16" i="2" s="1"/>
  <c r="D15" i="2"/>
  <c r="F15" i="2" s="1"/>
  <c r="D14" i="2"/>
  <c r="D13" i="2"/>
  <c r="F13" i="2" s="1"/>
  <c r="D12" i="2"/>
  <c r="F12" i="2" s="1"/>
  <c r="D11" i="2"/>
  <c r="F11" i="2" s="1"/>
  <c r="F14" i="2"/>
  <c r="G11" i="2"/>
  <c r="G12" i="2"/>
  <c r="G13" i="2"/>
  <c r="G14" i="2"/>
  <c r="G15" i="2"/>
  <c r="E14" i="4"/>
  <c r="C14" i="4"/>
  <c r="G3" i="4"/>
  <c r="F3" i="4"/>
  <c r="E3" i="4"/>
  <c r="D3" i="4"/>
  <c r="C3" i="4"/>
  <c r="D71" i="3"/>
  <c r="D72" i="3" s="1"/>
  <c r="D68" i="3"/>
  <c r="D63" i="3"/>
  <c r="D60" i="3"/>
  <c r="D58" i="3"/>
  <c r="D54" i="3"/>
  <c r="D53" i="3"/>
  <c r="D37" i="2" s="1"/>
  <c r="F37" i="2" s="1"/>
  <c r="D51" i="3"/>
  <c r="D47" i="3"/>
  <c r="D43" i="3"/>
  <c r="D40" i="3"/>
  <c r="D39" i="3"/>
  <c r="D38" i="3"/>
  <c r="D55" i="3" s="1"/>
  <c r="D32" i="3"/>
  <c r="D23" i="3"/>
  <c r="D22" i="3"/>
  <c r="D20" i="1" s="1"/>
  <c r="D21" i="3"/>
  <c r="D24" i="3" s="1"/>
  <c r="D14" i="3"/>
  <c r="D17" i="3" s="1"/>
  <c r="E14" i="1"/>
  <c r="E32" i="2" s="1"/>
  <c r="C14" i="1"/>
  <c r="E18" i="1" s="1"/>
  <c r="G12" i="1"/>
  <c r="F12" i="1"/>
  <c r="G11" i="1"/>
  <c r="F11" i="1"/>
  <c r="G10" i="1"/>
  <c r="F10" i="1"/>
  <c r="G9" i="1"/>
  <c r="F9" i="1"/>
  <c r="G8" i="1"/>
  <c r="D8" i="1"/>
  <c r="F8" i="1" s="1"/>
  <c r="G7" i="1"/>
  <c r="D7" i="1"/>
  <c r="F7" i="1" s="1"/>
  <c r="G6" i="1"/>
  <c r="D6" i="1"/>
  <c r="F6" i="1" s="1"/>
  <c r="G5" i="1"/>
  <c r="G14" i="1" s="1"/>
  <c r="D5" i="1"/>
  <c r="G3" i="1"/>
  <c r="F3" i="1"/>
  <c r="E3" i="1"/>
  <c r="D3" i="1"/>
  <c r="C3" i="1"/>
  <c r="G41" i="2"/>
  <c r="F41" i="2"/>
  <c r="G40" i="2"/>
  <c r="F40" i="2"/>
  <c r="G39" i="2"/>
  <c r="F39" i="2"/>
  <c r="G38" i="2"/>
  <c r="F38" i="2"/>
  <c r="G37" i="2"/>
  <c r="G36" i="2"/>
  <c r="G35" i="2"/>
  <c r="G34" i="2"/>
  <c r="D34" i="2"/>
  <c r="F34" i="2" s="1"/>
  <c r="G30" i="2"/>
  <c r="F30" i="2"/>
  <c r="E30" i="2"/>
  <c r="D30" i="2"/>
  <c r="C30" i="2"/>
  <c r="E21" i="2"/>
  <c r="C21" i="2"/>
  <c r="G16" i="2"/>
  <c r="G9" i="2"/>
  <c r="F9" i="2"/>
  <c r="E9" i="2"/>
  <c r="D9" i="2"/>
  <c r="C9" i="2"/>
  <c r="D21" i="2" l="1"/>
  <c r="D14" i="1"/>
  <c r="D32" i="2" s="1"/>
  <c r="F32" i="2" s="1"/>
  <c r="D16" i="3"/>
  <c r="D19" i="1"/>
  <c r="D15" i="3"/>
  <c r="D65" i="3"/>
  <c r="G21" i="2"/>
  <c r="F21" i="2"/>
  <c r="G14" i="4"/>
  <c r="D14" i="4"/>
  <c r="F14" i="4"/>
  <c r="D16" i="1"/>
  <c r="E17" i="1"/>
  <c r="E16" i="1"/>
  <c r="E22" i="1" s="1"/>
  <c r="E33" i="2" s="1"/>
  <c r="C18" i="1"/>
  <c r="C32" i="2"/>
  <c r="G32" i="2" s="1"/>
  <c r="C17" i="1"/>
  <c r="D18" i="1"/>
  <c r="C16" i="1"/>
  <c r="C22" i="1" s="1"/>
  <c r="C33" i="2" s="1"/>
  <c r="D17" i="1"/>
  <c r="F5" i="1"/>
  <c r="F14" i="1" s="1"/>
  <c r="D19" i="3" l="1"/>
  <c r="D25" i="3" s="1"/>
  <c r="G33" i="2"/>
  <c r="G43" i="2" s="1"/>
  <c r="C43" i="2"/>
  <c r="D22" i="1"/>
  <c r="D33" i="2" s="1"/>
  <c r="D43" i="2" s="1"/>
  <c r="E43" i="2"/>
  <c r="D76" i="3" l="1"/>
  <c r="D74" i="3"/>
  <c r="F33" i="2"/>
  <c r="F4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9" authorId="0" shapeId="0" xr:uid="{031ADB5A-A32D-4DE5-B146-F41EFEBA207D}">
      <text>
        <r>
          <rPr>
            <sz val="11"/>
            <color rgb="FF47403C"/>
            <rFont val="Calibri"/>
            <family val="2"/>
          </rPr>
          <t xml:space="preserve">[Threaded comment]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Comment:
</t>
        </r>
        <r>
          <rPr>
            <sz val="11"/>
            <color rgb="FF47403C"/>
            <rFont val="Calibri"/>
            <family val="2"/>
          </rPr>
          <t xml:space="preserve">    Esta es la página principal y se alimenta de las Tablas Salarios y de la de Gastos.  Aunque la tabla de Gastos contiene salarios. Se añadió una tabla aparte ya que siemrpe es bueno ver los gastos de salarios independiente de los otros gastos.</t>
        </r>
      </text>
    </comment>
    <comment ref="J32" authorId="0" shapeId="0" xr:uid="{75F2F960-6091-40F1-A4EE-BA901A77416D}">
      <text>
        <r>
          <rPr>
            <sz val="11"/>
            <color theme="3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Aqui puede añadir las lineas que desee resaltar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5" authorId="0" shapeId="0" xr:uid="{764B2D5C-5F6F-4876-80AA-EBD2155BCF12}">
      <text>
        <r>
          <rPr>
            <sz val="11"/>
            <color rgb="FF47403C"/>
            <rFont val="Calibri"/>
            <family val="2"/>
          </rPr>
          <t xml:space="preserve">[Threaded comment]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Comment:
</t>
        </r>
        <r>
          <rPr>
            <sz val="11"/>
            <color rgb="FF47403C"/>
            <rFont val="Calibri"/>
            <family val="2"/>
          </rPr>
          <t xml:space="preserve">    Los datos de esta tabla se alimentan de la tabla de Gastos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5" authorId="0" shapeId="0" xr:uid="{F734C380-696C-4FF2-996E-1AC4A052FB0D}">
      <text>
        <r>
          <rPr>
            <sz val="11"/>
            <color rgb="FF47403C"/>
            <rFont val="Calibri"/>
            <family val="2"/>
          </rPr>
          <t xml:space="preserve">[Threaded comment]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Comment:
</t>
        </r>
        <r>
          <rPr>
            <sz val="11"/>
            <color rgb="FF47403C"/>
            <rFont val="Calibri"/>
            <family val="2"/>
          </rPr>
          <t xml:space="preserve"> Los datos de esta tabla se alimentan de la tabla de Gastos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4" authorId="0" shapeId="0" xr:uid="{A8B92B01-F4FA-4351-95CF-918F10D0D78B}">
      <text>
        <r>
          <rPr>
            <sz val="11"/>
            <color rgb="FF47403C"/>
            <rFont val="Calibri"/>
            <family val="2"/>
          </rPr>
          <t xml:space="preserve">[Threaded comment]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Comment:
</t>
        </r>
        <r>
          <rPr>
            <sz val="11"/>
            <color rgb="FF47403C"/>
            <rFont val="Calibri"/>
            <family val="2"/>
          </rPr>
          <t xml:space="preserve">    En esta columna ya tiene la formula para calcular el FICA (.0765), el Fondo (.0610) y desempleo (.0290).  Estas cantidades pueden variar.</t>
        </r>
      </text>
    </comment>
    <comment ref="F15" authorId="0" shapeId="0" xr:uid="{0CFDDDED-0F00-4A3A-AD8C-29D9E45C34B2}">
      <text>
        <r>
          <rPr>
            <sz val="11"/>
            <color rgb="FF47403C"/>
            <rFont val="Calibri"/>
            <family val="2"/>
          </rPr>
          <t xml:space="preserve">[Threaded comment]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Comment:
</t>
        </r>
        <r>
          <rPr>
            <sz val="11"/>
            <color rgb="FF47403C"/>
            <rFont val="Calibri"/>
            <family val="2"/>
          </rPr>
          <t xml:space="preserve">    Para calcular el FICA - multiplicar Subtotal Gastos de Salarios por .0765</t>
        </r>
      </text>
    </comment>
    <comment ref="F16" authorId="0" shapeId="0" xr:uid="{D1045A54-7BBD-4D6B-9E38-15422115D230}">
      <text>
        <r>
          <rPr>
            <sz val="11"/>
            <color rgb="FF47403C"/>
            <rFont val="Calibri"/>
            <family val="2"/>
          </rPr>
          <t xml:space="preserve">[Threaded comment]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Comment:
</t>
        </r>
        <r>
          <rPr>
            <sz val="11"/>
            <color rgb="FF47403C"/>
            <rFont val="Calibri"/>
            <family val="2"/>
          </rPr>
          <t xml:space="preserve">    Para calcular el FSE - multiplicar Subtotal Gastos de Salarios por .061</t>
        </r>
      </text>
    </comment>
    <comment ref="F17" authorId="0" shapeId="0" xr:uid="{DFE850E0-0ECF-42AB-B852-A13EE739A3F5}">
      <text>
        <r>
          <rPr>
            <sz val="11"/>
            <color rgb="FF47403C"/>
            <rFont val="Calibri"/>
            <family val="2"/>
          </rPr>
          <t xml:space="preserve">[Threaded comment]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47403C"/>
            <rFont val="Calibri"/>
            <family val="2"/>
          </rPr>
          <t xml:space="preserve">
</t>
        </r>
        <r>
          <rPr>
            <sz val="11"/>
            <color rgb="FF47403C"/>
            <rFont val="Calibri"/>
            <family val="2"/>
          </rPr>
          <t xml:space="preserve">Comment:
</t>
        </r>
        <r>
          <rPr>
            <sz val="11"/>
            <color rgb="FF47403C"/>
            <rFont val="Calibri"/>
            <family val="2"/>
          </rPr>
          <t xml:space="preserve">    Para calcular el Desempleo - multiplicar Subtotal Gastos de Salarios por .029</t>
        </r>
      </text>
    </comment>
  </commentList>
</comments>
</file>

<file path=xl/sharedStrings.xml><?xml version="1.0" encoding="utf-8"?>
<sst xmlns="http://schemas.openxmlformats.org/spreadsheetml/2006/main" count="128" uniqueCount="92">
  <si>
    <t>Ingresos por intereses</t>
  </si>
  <si>
    <t>Seguros</t>
  </si>
  <si>
    <t>Viajes y reuniones</t>
  </si>
  <si>
    <t>Teléfono</t>
  </si>
  <si>
    <t>Salarios</t>
  </si>
  <si>
    <t>Alquiler</t>
  </si>
  <si>
    <t>AÑO FISCAL</t>
  </si>
  <si>
    <t>AÑO ANTERIOR</t>
  </si>
  <si>
    <t>PROPUESTO</t>
  </si>
  <si>
    <t>REAL</t>
  </si>
  <si>
    <t>+/- AÑO ANTERIOR</t>
  </si>
  <si>
    <t>INGRESOS</t>
  </si>
  <si>
    <t>GASTOS</t>
  </si>
  <si>
    <t>TOTALES</t>
  </si>
  <si>
    <t>VARIANZA</t>
  </si>
  <si>
    <t>Presupuesto de organización 
sin fines de lucro</t>
  </si>
  <si>
    <t>Salario1</t>
  </si>
  <si>
    <t>Salario2</t>
  </si>
  <si>
    <t>Salario3</t>
  </si>
  <si>
    <t>Salario4</t>
  </si>
  <si>
    <t>FICA (7.65% del total de salario)</t>
  </si>
  <si>
    <t>Fondo del Seguro del Estado (6.1%)</t>
  </si>
  <si>
    <t>Bono</t>
  </si>
  <si>
    <t>Equipo</t>
  </si>
  <si>
    <t>Servicios Profesionales</t>
  </si>
  <si>
    <t>Materiales de Oficina</t>
  </si>
  <si>
    <t>Beneficios Marginales</t>
  </si>
  <si>
    <t>Materiales de Programas</t>
  </si>
  <si>
    <t>Fundaciones</t>
  </si>
  <si>
    <t xml:space="preserve"> ORGANIZACION ABC, Inc.</t>
  </si>
  <si>
    <t>FY2020</t>
  </si>
  <si>
    <t>Gastos</t>
  </si>
  <si>
    <t xml:space="preserve">Total Salarios </t>
  </si>
  <si>
    <t>Servicios Profesionales/Consultores</t>
  </si>
  <si>
    <t>CPA</t>
  </si>
  <si>
    <t>Costos Directos</t>
  </si>
  <si>
    <t>Actividades</t>
  </si>
  <si>
    <t>Adiestramiento</t>
  </si>
  <si>
    <t>Cargos Bancarios</t>
  </si>
  <si>
    <t>Comidas y Entretenimiento</t>
  </si>
  <si>
    <t>Computadoras y Network</t>
  </si>
  <si>
    <t>Entrega (Delivery)</t>
  </si>
  <si>
    <t>Gastos Imprevistos</t>
  </si>
  <si>
    <t>Honorarios Legales</t>
  </si>
  <si>
    <t>Libros y Publicaciones</t>
  </si>
  <si>
    <t>Mercadeo</t>
  </si>
  <si>
    <t>Renta de Equipo</t>
  </si>
  <si>
    <t>Viajes y Reuniones</t>
  </si>
  <si>
    <t>Alarma de Seguridad e Incendios</t>
  </si>
  <si>
    <t>Exterminador</t>
  </si>
  <si>
    <t>Gastos de Oficina</t>
  </si>
  <si>
    <t>Celulares</t>
  </si>
  <si>
    <t>Total de Gastos del Programa</t>
  </si>
  <si>
    <t>Consultor de Evaluación</t>
  </si>
  <si>
    <t>Desempleo (2.9%)</t>
  </si>
  <si>
    <t>FICA - Seguro Social  (7.65% del total de salario)</t>
  </si>
  <si>
    <t>Consultores Programáticos</t>
  </si>
  <si>
    <t>Subtotal Servicios Profesionales/Consultores</t>
  </si>
  <si>
    <t>Cuotas de Afiliación</t>
  </si>
  <si>
    <t>Disposición de la Basura</t>
  </si>
  <si>
    <t>Impresión y Copias</t>
  </si>
  <si>
    <t>Descripción</t>
  </si>
  <si>
    <t>Seguro Médico</t>
  </si>
  <si>
    <t>Consultor de Recaudación de Fondos</t>
  </si>
  <si>
    <t>Software (Programas de Computadoras, Licencias)</t>
  </si>
  <si>
    <t>Depreciación Acumulada</t>
  </si>
  <si>
    <t>Servicios Públicos (agua, electricidad, otros)</t>
  </si>
  <si>
    <t xml:space="preserve">Gastos de Arrendamiento </t>
  </si>
  <si>
    <t>Reparación y Mantenimiento</t>
  </si>
  <si>
    <t>Gastos Misceláneos</t>
  </si>
  <si>
    <t>Teléfono/Internet</t>
  </si>
  <si>
    <t>Subtotal Gastos Salarios</t>
  </si>
  <si>
    <t>Total Impuestos Salariales</t>
  </si>
  <si>
    <t>Compensación por Auto</t>
  </si>
  <si>
    <t>Subtotal Beneficios Marginales</t>
  </si>
  <si>
    <t>Compensación Auto</t>
  </si>
  <si>
    <t>Presupuesto</t>
  </si>
  <si>
    <t>Salario 2  (Escriba la posición correspondiente)</t>
  </si>
  <si>
    <t>Salario 3  (Escriba la posición correspondiente)</t>
  </si>
  <si>
    <t>Salario 4  (Escriba la posición correspondiente)</t>
  </si>
  <si>
    <t>Salario1   (Escriba la posición correspondiente)</t>
  </si>
  <si>
    <t>Facilidades/Instalaciones</t>
  </si>
  <si>
    <t>Sub total - Facilidades/Arrendamiento</t>
  </si>
  <si>
    <t>Generales</t>
  </si>
  <si>
    <t>Sub total - Generales</t>
  </si>
  <si>
    <t>Sub total - Gastos de Oficina</t>
  </si>
  <si>
    <t>Total de Gastos (Costos Directos)</t>
  </si>
  <si>
    <t>Individuos</t>
  </si>
  <si>
    <t>Corporaciones</t>
  </si>
  <si>
    <t>Gobierno Estatal Federal</t>
  </si>
  <si>
    <t>Recaudacion de Fondos, Eventos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</si>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</sst>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 ;\-0.00\ "/>
    <numFmt numFmtId="165" formatCode="&quot;$&quot;#,##0.00"/>
    <numFmt numFmtId="166" formatCode="_(* #,##0_);_(* \(#,##0\);_(* &quot;-&quot;??_);_(@_)"/>
  </numFmts>
  <fonts count="18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3"/>
      <name val="Calibri"/>
      <family val="2"/>
      <scheme val="major"/>
    </font>
    <font>
      <b/>
      <sz val="14"/>
      <color theme="3"/>
      <name val="Calibri"/>
      <family val="2"/>
      <scheme val="minor"/>
    </font>
    <font>
      <sz val="19"/>
      <color theme="3"/>
      <name val="Calibri"/>
      <family val="2"/>
      <scheme val="major"/>
    </font>
    <font>
      <b/>
      <sz val="22"/>
      <color theme="4"/>
      <name val="Calibri"/>
      <family val="2"/>
      <scheme val="major"/>
    </font>
    <font>
      <b/>
      <sz val="19"/>
      <color theme="4"/>
      <name val="Calibri"/>
      <family val="2"/>
      <scheme val="major"/>
    </font>
    <font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condense/>
      <extend/>
      <outline/>
      <shadow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20"/>
      <name val="Arial"/>
      <family val="2"/>
    </font>
    <font>
      <b/>
      <i/>
      <sz val="20"/>
      <name val="Arial"/>
      <family val="2"/>
    </font>
    <font>
      <b/>
      <sz val="20"/>
      <name val="Arial"/>
      <family val="2"/>
    </font>
    <font>
      <sz val="20"/>
      <color theme="3"/>
      <name val="Arial"/>
      <family val="2"/>
    </font>
    <font>
      <sz val="11"/>
      <color rgb="FF47403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 style="thick">
        <color theme="2"/>
      </right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2"/>
      </left>
      <right style="thick">
        <color theme="2"/>
      </right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 applyProtection="0"/>
    <xf numFmtId="0" fontId="5" fillId="0" borderId="0" applyNumberFormat="0" applyBorder="0" applyAlignment="0" applyProtection="0"/>
    <xf numFmtId="0" fontId="4" fillId="2" borderId="0" applyNumberFormat="0" applyBorder="0" applyAlignment="0" applyProtection="0"/>
    <xf numFmtId="0" fontId="6" fillId="0" borderId="0" applyNumberFormat="0" applyAlignment="0" applyProtection="0"/>
    <xf numFmtId="0" fontId="3" fillId="2" borderId="0" applyNumberFormat="0" applyBorder="0" applyProtection="0">
      <alignment horizontal="right"/>
    </xf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6" fillId="0" borderId="0" xfId="5" applyAlignment="1">
      <alignment horizontal="left"/>
    </xf>
    <xf numFmtId="0" fontId="2" fillId="0" borderId="0" xfId="2" applyAlignment="1"/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top" indent="1"/>
    </xf>
    <xf numFmtId="0" fontId="4" fillId="0" borderId="0" xfId="4" applyFill="1" applyAlignment="1">
      <alignment horizontal="right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44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0" fontId="3" fillId="0" borderId="0" xfId="6" applyFill="1">
      <alignment horizontal="right"/>
    </xf>
    <xf numFmtId="0" fontId="3" fillId="0" borderId="0" xfId="6" applyFill="1" applyAlignment="1">
      <alignment horizontal="right" indent="1"/>
    </xf>
    <xf numFmtId="0" fontId="7" fillId="0" borderId="0" xfId="0" applyFont="1" applyFill="1" applyBorder="1" applyAlignment="1">
      <alignment horizontal="right" vertical="top"/>
    </xf>
    <xf numFmtId="0" fontId="7" fillId="0" borderId="0" xfId="0" quotePrefix="1" applyFont="1" applyFill="1" applyBorder="1" applyAlignment="1">
      <alignment horizontal="right" vertical="top" indent="1"/>
    </xf>
    <xf numFmtId="0" fontId="7" fillId="0" borderId="0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vertical="center" indent="1"/>
    </xf>
    <xf numFmtId="0" fontId="8" fillId="0" borderId="0" xfId="0" applyFont="1"/>
    <xf numFmtId="164" fontId="0" fillId="0" borderId="0" xfId="0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horizontal="right" vertical="center" indent="1"/>
    </xf>
    <xf numFmtId="164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 indent="1"/>
    </xf>
    <xf numFmtId="0" fontId="2" fillId="0" borderId="0" xfId="2" applyAlignment="1">
      <alignment wrapText="1"/>
    </xf>
    <xf numFmtId="0" fontId="0" fillId="0" borderId="0" xfId="0" applyFill="1"/>
    <xf numFmtId="0" fontId="8" fillId="0" borderId="1" xfId="0" applyFont="1" applyBorder="1" applyAlignment="1">
      <alignment horizontal="left" vertical="center" indent="1"/>
    </xf>
    <xf numFmtId="164" fontId="11" fillId="0" borderId="2" xfId="0" applyNumberFormat="1" applyFont="1" applyBorder="1" applyAlignment="1">
      <alignment vertical="center"/>
    </xf>
    <xf numFmtId="164" fontId="0" fillId="0" borderId="3" xfId="1" applyNumberFormat="1" applyFont="1" applyBorder="1" applyAlignment="1">
      <alignment horizontal="right" vertical="center" indent="1"/>
    </xf>
    <xf numFmtId="0" fontId="12" fillId="3" borderId="4" xfId="0" applyFont="1" applyFill="1" applyBorder="1" applyAlignment="1">
      <alignment horizontal="left" vertical="center" indent="1"/>
    </xf>
    <xf numFmtId="165" fontId="0" fillId="0" borderId="0" xfId="0" applyNumberFormat="1" applyAlignment="1">
      <alignment vertical="center"/>
    </xf>
    <xf numFmtId="165" fontId="12" fillId="3" borderId="5" xfId="0" applyNumberFormat="1" applyFont="1" applyFill="1" applyBorder="1" applyAlignment="1">
      <alignment vertical="center"/>
    </xf>
    <xf numFmtId="165" fontId="12" fillId="3" borderId="6" xfId="0" applyNumberFormat="1" applyFont="1" applyFill="1" applyBorder="1" applyAlignment="1">
      <alignment horizontal="right" vertical="center" indent="1"/>
    </xf>
    <xf numFmtId="165" fontId="0" fillId="0" borderId="0" xfId="0" applyNumberFormat="1" applyAlignment="1">
      <alignment horizontal="right" vertical="center" indent="1"/>
    </xf>
    <xf numFmtId="165" fontId="9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44" fontId="10" fillId="0" borderId="0" xfId="0" applyNumberFormat="1" applyFont="1" applyAlignment="1">
      <alignment vertical="center"/>
    </xf>
    <xf numFmtId="44" fontId="10" fillId="0" borderId="0" xfId="0" applyNumberFormat="1" applyFont="1" applyAlignment="1">
      <alignment horizontal="right" vertical="center" indent="1"/>
    </xf>
    <xf numFmtId="43" fontId="13" fillId="0" borderId="0" xfId="7" applyFont="1" applyFill="1"/>
    <xf numFmtId="43" fontId="13" fillId="0" borderId="0" xfId="7" applyFont="1" applyFill="1" applyBorder="1" applyAlignment="1">
      <alignment horizontal="center"/>
    </xf>
    <xf numFmtId="43" fontId="14" fillId="0" borderId="7" xfId="7" applyFont="1" applyFill="1" applyBorder="1"/>
    <xf numFmtId="43" fontId="14" fillId="0" borderId="0" xfId="7" applyFont="1" applyFill="1" applyBorder="1"/>
    <xf numFmtId="43" fontId="13" fillId="0" borderId="0" xfId="7" applyFont="1" applyFill="1" applyBorder="1"/>
    <xf numFmtId="43" fontId="13" fillId="0" borderId="0" xfId="7" applyFont="1" applyFill="1" applyBorder="1" applyAlignment="1"/>
    <xf numFmtId="0" fontId="13" fillId="0" borderId="0" xfId="0" applyFont="1"/>
    <xf numFmtId="43" fontId="15" fillId="0" borderId="8" xfId="7" applyFont="1" applyFill="1" applyBorder="1"/>
    <xf numFmtId="166" fontId="15" fillId="0" borderId="8" xfId="7" applyNumberFormat="1" applyFont="1" applyFill="1" applyBorder="1"/>
    <xf numFmtId="43" fontId="13" fillId="0" borderId="0" xfId="0" applyNumberFormat="1" applyFont="1"/>
    <xf numFmtId="43" fontId="15" fillId="0" borderId="9" xfId="7" applyFont="1" applyFill="1" applyBorder="1"/>
    <xf numFmtId="0" fontId="15" fillId="0" borderId="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8" xfId="0" applyFont="1" applyBorder="1"/>
    <xf numFmtId="43" fontId="13" fillId="0" borderId="0" xfId="7" applyFont="1" applyFill="1" applyBorder="1" applyAlignment="1">
      <alignment horizontal="right"/>
    </xf>
    <xf numFmtId="43" fontId="15" fillId="0" borderId="8" xfId="7" applyFont="1" applyFill="1" applyBorder="1" applyAlignment="1"/>
    <xf numFmtId="43" fontId="15" fillId="0" borderId="0" xfId="7" applyFont="1" applyFill="1" applyBorder="1"/>
    <xf numFmtId="43" fontId="15" fillId="0" borderId="0" xfId="7" applyFont="1" applyFill="1" applyBorder="1" applyAlignment="1"/>
    <xf numFmtId="12" fontId="13" fillId="0" borderId="0" xfId="7" applyNumberFormat="1" applyFont="1" applyFill="1" applyBorder="1" applyAlignment="1"/>
    <xf numFmtId="43" fontId="15" fillId="0" borderId="8" xfId="7" applyFont="1" applyFill="1" applyBorder="1" applyAlignment="1">
      <alignment horizontal="right"/>
    </xf>
    <xf numFmtId="43" fontId="15" fillId="0" borderId="0" xfId="7" applyFont="1" applyFill="1" applyBorder="1" applyAlignment="1">
      <alignment horizontal="left"/>
    </xf>
    <xf numFmtId="0" fontId="13" fillId="0" borderId="0" xfId="0" applyFont="1" applyAlignment="1">
      <alignment horizontal="left"/>
    </xf>
    <xf numFmtId="43" fontId="15" fillId="0" borderId="8" xfId="7" applyFont="1" applyFill="1" applyBorder="1" applyAlignment="1">
      <alignment horizontal="left"/>
    </xf>
    <xf numFmtId="43" fontId="15" fillId="0" borderId="0" xfId="7" applyFont="1" applyFill="1" applyBorder="1" applyAlignment="1">
      <alignment horizontal="center"/>
    </xf>
    <xf numFmtId="43" fontId="14" fillId="0" borderId="10" xfId="7" applyFont="1" applyFill="1" applyBorder="1"/>
    <xf numFmtId="44" fontId="15" fillId="0" borderId="10" xfId="8" applyFont="1" applyFill="1" applyBorder="1"/>
    <xf numFmtId="0" fontId="16" fillId="0" borderId="1" xfId="0" applyFont="1" applyBorder="1" applyAlignment="1">
      <alignment horizontal="left" vertical="center" indent="1"/>
    </xf>
    <xf numFmtId="43" fontId="15" fillId="0" borderId="7" xfId="7" applyFont="1" applyFill="1" applyBorder="1" applyAlignment="1">
      <alignment horizontal="center"/>
    </xf>
    <xf numFmtId="44" fontId="0" fillId="0" borderId="0" xfId="0" applyNumberFormat="1" applyFont="1" applyAlignment="1">
      <alignment vertical="center"/>
    </xf>
    <xf numFmtId="44" fontId="0" fillId="0" borderId="0" xfId="0" applyNumberFormat="1" applyFont="1" applyAlignment="1">
      <alignment horizontal="right" vertical="center" indent="1"/>
    </xf>
    <xf numFmtId="164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top"/>
    </xf>
    <xf numFmtId="164" fontId="7" fillId="0" borderId="0" xfId="0" quotePrefix="1" applyNumberFormat="1" applyFont="1" applyFill="1" applyBorder="1" applyAlignment="1">
      <alignment horizontal="right" vertical="center" indent="1"/>
    </xf>
    <xf numFmtId="165" fontId="0" fillId="0" borderId="0" xfId="0" applyNumberFormat="1" applyFont="1" applyFill="1" applyBorder="1" applyAlignment="1">
      <alignment horizontal="right" vertical="center" indent="1"/>
    </xf>
    <xf numFmtId="0" fontId="16" fillId="0" borderId="0" xfId="0" applyFont="1" applyBorder="1" applyAlignment="1"/>
    <xf numFmtId="0" fontId="13" fillId="0" borderId="1" xfId="0" applyFont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/>
    <xf numFmtId="43" fontId="13" fillId="0" borderId="0" xfId="7" applyFont="1" applyFill="1" applyAlignment="1">
      <alignment horizontal="center"/>
    </xf>
  </cellXfs>
  <cellStyles count="9">
    <cellStyle name="Comma" xfId="7" builtinId="3"/>
    <cellStyle name="Currency" xfId="8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ercent" xfId="1" builtinId="5"/>
    <cellStyle name="Title" xfId="2" builtinId="15" customBuiltin="1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34" formatCode="_(&quot;$&quot;* #,##0.00_);_(&quot;$&quot;* \(#,##0.00\);_(&quot;$&quot;* &quot;-&quot;??_);_(@_)"/>
      <alignment horizontal="right" vertical="center" textRotation="0" wrapText="0" indent="1" justifyLastLine="0" shrinkToFit="0" readingOrder="0"/>
    </dxf>
    <dxf>
      <font>
        <color theme="3"/>
      </font>
      <numFmt numFmtId="164" formatCode="0.00_ ;\-0.00\ 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numFmt numFmtId="164" formatCode="0.00_ ;\-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numFmt numFmtId="164" formatCode="0.00_ ;\-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numFmt numFmtId="164" formatCode="0.00_ ;\-0.00\ "/>
      <alignment horizontal="general" vertical="center" textRotation="0" wrapText="0" indent="0" justifyLastLine="0" shrinkToFit="0" readingOrder="0"/>
    </dxf>
    <dxf>
      <numFmt numFmtId="165" formatCode="&quot;$&quot;#,##0.00"/>
      <alignment horizontal="general" vertical="center" textRotation="0" wrapText="0" indent="0" justifyLastLine="0" shrinkToFit="0" readingOrder="0"/>
    </dxf>
    <dxf>
      <numFmt numFmtId="164" formatCode="0.00_ ;\-0.00\ "/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34" formatCode="_(&quot;$&quot;* #,##0.00_);_(&quot;$&quot;* \(#,##0.00\);_(&quot;$&quot;* &quot;-&quot;??_);_(@_)"/>
      <alignment horizontal="right" vertical="center" textRotation="0" wrapText="0" indent="1" justifyLastLine="0" shrinkToFit="0" readingOrder="0"/>
    </dxf>
    <dxf>
      <font>
        <color theme="3"/>
      </font>
      <numFmt numFmtId="164" formatCode="0.00_ ;\-0.00\ 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numFmt numFmtId="164" formatCode="0.00_ ;\-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numFmt numFmtId="164" formatCode="0.00_ ;\-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numFmt numFmtId="164" formatCode="0.00_ ;\-0.00\ "/>
      <alignment horizontal="general" vertical="center" textRotation="0" wrapText="0" indent="0" justifyLastLine="0" shrinkToFit="0" readingOrder="0"/>
    </dxf>
    <dxf>
      <numFmt numFmtId="165" formatCode="&quot;$&quot;#,##0.00"/>
      <alignment horizontal="general" vertical="center" textRotation="0" wrapText="0" indent="0" justifyLastLine="0" shrinkToFit="0" readingOrder="0"/>
    </dxf>
    <dxf>
      <numFmt numFmtId="164" formatCode="0.00_ ;\-0.00\ "/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color theme="5"/>
      </font>
    </dxf>
    <dxf>
      <numFmt numFmtId="165" formatCode="&quot;$&quot;#,##0.00"/>
      <alignment horizontal="right" vertical="center" textRotation="0" wrapText="0" indent="1" justifyLastLine="0" shrinkToFit="0" readingOrder="0"/>
    </dxf>
    <dxf>
      <font>
        <color theme="3"/>
      </font>
      <numFmt numFmtId="164" formatCode="0.00_ ;\-0.00\ "/>
      <alignment horizontal="right" vertical="center" textRotation="0" wrapText="0" indent="1" justifyLastLine="0" shrinkToFit="0" readingOrder="0"/>
    </dxf>
    <dxf>
      <numFmt numFmtId="165" formatCode="&quot;$&quot;#,##0.00"/>
      <alignment horizontal="general" vertical="center" textRotation="0" wrapText="0" indent="0" justifyLastLine="0" shrinkToFit="0" readingOrder="0"/>
    </dxf>
    <dxf>
      <numFmt numFmtId="164" formatCode="0.00_ ;\-0.00\ "/>
      <alignment horizontal="general" vertical="center" textRotation="0" wrapText="0" indent="0" justifyLastLine="0" shrinkToFit="0" readingOrder="0"/>
    </dxf>
    <dxf>
      <numFmt numFmtId="165" formatCode="&quot;$&quot;#,##0.00"/>
      <alignment horizontal="general" vertical="center" textRotation="0" wrapText="0" indent="0" justifyLastLine="0" shrinkToFit="0" readingOrder="0"/>
    </dxf>
    <dxf>
      <numFmt numFmtId="164" formatCode="0.00_ ;\-0.00\ "/>
      <alignment horizontal="general" vertical="center" textRotation="0" wrapText="0" indent="0" justifyLastLine="0" shrinkToFit="0" readingOrder="0"/>
    </dxf>
    <dxf>
      <numFmt numFmtId="165" formatCode="&quot;$&quot;#,##0.00"/>
      <alignment horizontal="general" vertical="center" textRotation="0" wrapText="0" indent="0" justifyLastLine="0" shrinkToFit="0" readingOrder="0"/>
    </dxf>
    <dxf>
      <numFmt numFmtId="164" formatCode="0.00_ ;\-0.00\ "/>
      <alignment horizontal="general" vertical="center" textRotation="0" wrapText="0" indent="0" justifyLastLine="0" shrinkToFit="0" readingOrder="0"/>
    </dxf>
    <dxf>
      <numFmt numFmtId="165" formatCode="&quot;$&quot;#,##0.00"/>
      <alignment horizontal="general" vertical="center" textRotation="0" wrapText="0" indent="0" justifyLastLine="0" shrinkToFit="0" readingOrder="0"/>
    </dxf>
    <dxf>
      <numFmt numFmtId="164" formatCode="0.00_ ;\-0.00\ "/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color theme="3"/>
      </font>
      <numFmt numFmtId="164" formatCode="0.00_ ;\-0.00\ 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.00_ ;\-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1"/>
        <color theme="3"/>
        <name val="Calibri"/>
        <family val="2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.00_ ;\-0.00\ "/>
      <fill>
        <patternFill patternType="none">
          <fgColor indexed="64"/>
          <bgColor auto="1"/>
        </patternFill>
      </fill>
    </dxf>
    <dxf>
      <font>
        <b/>
        <i val="0"/>
        <strike val="0"/>
        <condense/>
        <extend/>
        <outline/>
        <shadow/>
        <u val="none"/>
        <vertAlign val="baseline"/>
        <sz val="11"/>
        <color theme="3"/>
        <name val="Calibri"/>
        <family val="2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.00_ ;\-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1"/>
        <color theme="3"/>
        <name val="Calibri"/>
        <family val="2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.00_ ;\-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u val="none"/>
        <vertAlign val="baseline"/>
        <sz val="11"/>
        <color rgb="FF47403C"/>
        <name val="Calibri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b/>
        <i val="0"/>
        <color theme="3"/>
      </font>
    </dxf>
    <dxf>
      <font>
        <b/>
        <i val="0"/>
        <strike val="0"/>
        <color theme="2"/>
      </font>
      <fill>
        <patternFill>
          <bgColor theme="3"/>
        </patternFill>
      </fill>
      <border diagonalUp="0" diagonalDown="0"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  <vertical/>
        <horizontal/>
      </border>
    </dxf>
    <dxf>
      <font>
        <color theme="4"/>
      </font>
      <border diagonalUp="0" diagonalDown="0">
        <left/>
        <right/>
        <top/>
        <bottom style="thick">
          <color theme="3"/>
        </bottom>
        <vertical/>
        <horizontal/>
      </border>
    </dxf>
    <dxf>
      <font>
        <b val="0"/>
        <i val="0"/>
        <color theme="3" tint="-0.24994659260841701"/>
      </font>
      <border>
        <vertical style="thick">
          <color theme="2"/>
        </vertical>
        <horizontal style="thin">
          <color theme="3" tint="0.39994506668294322"/>
        </horizontal>
      </border>
    </dxf>
  </dxfs>
  <tableStyles count="1" defaultTableStyle="TableStyleMedium2" defaultPivotStyle="PivotStyleLight16">
    <tableStyle name="Non-Profit Budget" pivot="0" count="4" xr9:uid="{00000000-0011-0000-FFFF-FFFF00000000}">
      <tableStyleElement type="wholeTable" dxfId="68"/>
      <tableStyleElement type="headerRow" dxfId="67"/>
      <tableStyleElement type="totalRow" dxfId="66"/>
      <tableStyleElement type="firstColumn" dxfId="65"/>
    </tableStyle>
  </tableStyles>
  <colors>
    <mruColors>
      <color rgb="FF73B5C2"/>
      <color rgb="FFF9FAF4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'1-Presupuesto de OSFL'!$B$31</c:f>
          <c:strCache>
            <c:ptCount val="1"/>
            <c:pt idx="0">
              <c:v>GASTOS</c:v>
            </c:pt>
          </c:strCache>
        </c:strRef>
      </c:tx>
      <c:layout>
        <c:manualLayout>
          <c:xMode val="edge"/>
          <c:yMode val="edge"/>
          <c:x val="2.7142201534124433E-2"/>
          <c:y val="4.4321591380024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R"/>
        </a:p>
      </c:txPr>
    </c:title>
    <c:autoTitleDeleted val="0"/>
    <c:plotArea>
      <c:layout>
        <c:manualLayout>
          <c:layoutTarget val="inner"/>
          <c:xMode val="edge"/>
          <c:yMode val="edge"/>
          <c:x val="2.8170039443319767E-2"/>
          <c:y val="0.47319353501864903"/>
          <c:w val="0.92740343627259358"/>
          <c:h val="0.227218872272595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'1-Presupuesto de OSFL'!$C$30:$C$31</c:f>
              <c:strCache>
                <c:ptCount val="2"/>
                <c:pt idx="0">
                  <c:v>AF 2020</c:v>
                </c:pt>
                <c:pt idx="1">
                  <c:v>AÑO ANTERIOR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'1-Presupuesto de OSFL'!$C$43</c:f>
              <c:numCache>
                <c:formatCode>"$"#,##0.00</c:formatCode>
                <c:ptCount val="1"/>
                <c:pt idx="0">
                  <c:v>45295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8-4218-9706-018EA4223153}"/>
            </c:ext>
          </c:extLst>
        </c:ser>
        <c:ser>
          <c:idx val="1"/>
          <c:order val="1"/>
          <c:tx>
            <c:strRef>
              <c:f>'1-Presupuesto de OSFL'!$D$30:$D$31</c:f>
              <c:strCache>
                <c:ptCount val="2"/>
                <c:pt idx="0">
                  <c:v>AF 2021</c:v>
                </c:pt>
                <c:pt idx="1">
                  <c:v>PROPUESTO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'1-Presupuesto de OSFL'!$D$43</c:f>
              <c:numCache>
                <c:formatCode>"$"#,##0.00</c:formatCode>
                <c:ptCount val="1"/>
                <c:pt idx="0">
                  <c:v>580211.75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8-4218-9706-018EA4223153}"/>
            </c:ext>
          </c:extLst>
        </c:ser>
        <c:ser>
          <c:idx val="2"/>
          <c:order val="2"/>
          <c:tx>
            <c:strRef>
              <c:f>'1-Presupuesto de OSFL'!$E$30:$E$31</c:f>
              <c:strCache>
                <c:ptCount val="2"/>
                <c:pt idx="0">
                  <c:v>AF 2021</c:v>
                </c:pt>
                <c:pt idx="1">
                  <c:v>REAL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'1-Presupuesto de OSFL'!$E$43</c:f>
              <c:numCache>
                <c:formatCode>"$"#,##0.00</c:formatCode>
                <c:ptCount val="1"/>
                <c:pt idx="0">
                  <c:v>53545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8-4218-9706-018EA4223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7126832"/>
        <c:axId val="226810952"/>
      </c:barChart>
      <c:catAx>
        <c:axId val="227126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R"/>
          </a:p>
        </c:txPr>
        <c:crossAx val="226810952"/>
        <c:crosses val="autoZero"/>
        <c:auto val="1"/>
        <c:lblAlgn val="ctr"/>
        <c:lblOffset val="100"/>
        <c:noMultiLvlLbl val="0"/>
      </c:catAx>
      <c:valAx>
        <c:axId val="226810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R"/>
          </a:p>
        </c:txPr>
        <c:crossAx val="2271268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1150461181652E-2"/>
                <c:y val="0.8552512778008013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ES"/>
                    <a:t>En miles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'1-Presupuesto de OSFL'!$B$10</c:f>
          <c:strCache>
            <c:ptCount val="1"/>
            <c:pt idx="0">
              <c:v>INGRESOS</c:v>
            </c:pt>
          </c:strCache>
        </c:strRef>
      </c:tx>
      <c:layout>
        <c:manualLayout>
          <c:xMode val="edge"/>
          <c:yMode val="edge"/>
          <c:x val="2.0478452918729805E-2"/>
          <c:y val="4.4321591380024866E-2"/>
        </c:manualLayout>
      </c:layout>
      <c:overlay val="0"/>
      <c:spPr>
        <a:noFill/>
        <a:ln>
          <a:noFill/>
        </a:ln>
        <a:effectLst/>
      </c:spPr>
      <c:txPr>
        <a:bodyPr rot="-60000" spcFirstLastPara="1" vertOverflow="ellipsis" wrap="square" anchor="ctr" anchorCtr="1"/>
        <a:lstStyle/>
        <a:p>
          <a:pPr>
            <a:defRPr sz="1800" b="0" i="0" u="none" strike="noStrike" kern="1200" baseline="0">
              <a:solidFill>
                <a:srgbClr val="73B5C2"/>
              </a:solidFill>
              <a:latin typeface="+mn-lt"/>
              <a:ea typeface="+mn-ea"/>
              <a:cs typeface="+mn-cs"/>
            </a:defRPr>
          </a:pPr>
          <a:endParaRPr lang="en-PR"/>
        </a:p>
      </c:txPr>
    </c:title>
    <c:autoTitleDeleted val="0"/>
    <c:plotArea>
      <c:layout>
        <c:manualLayout>
          <c:layoutTarget val="inner"/>
          <c:xMode val="edge"/>
          <c:yMode val="edge"/>
          <c:x val="2.8170039443319767E-2"/>
          <c:y val="0.47319353501864903"/>
          <c:w val="0.92740343627259358"/>
          <c:h val="0.227218872272595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'1-Presupuesto de OSFL'!$C$9:$C$10</c:f>
              <c:strCache>
                <c:ptCount val="2"/>
                <c:pt idx="0">
                  <c:v>AF 2020</c:v>
                </c:pt>
                <c:pt idx="1">
                  <c:v>AÑO ANTERIOR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'1-Presupuesto de OSFL'!$C$21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C-4731-AA0E-5A977028021C}"/>
            </c:ext>
          </c:extLst>
        </c:ser>
        <c:ser>
          <c:idx val="1"/>
          <c:order val="1"/>
          <c:tx>
            <c:strRef>
              <c:f>'1-Presupuesto de OSFL'!$D$9:$D$10</c:f>
              <c:strCache>
                <c:ptCount val="2"/>
                <c:pt idx="0">
                  <c:v>AF 2021</c:v>
                </c:pt>
                <c:pt idx="1">
                  <c:v>PRESUPUESTO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'1-Presupuesto de OSFL'!$D$21</c:f>
              <c:numCache>
                <c:formatCode>"$"#,##0.00</c:formatCode>
                <c:ptCount val="1"/>
                <c:pt idx="0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C-4731-AA0E-5A977028021C}"/>
            </c:ext>
          </c:extLst>
        </c:ser>
        <c:ser>
          <c:idx val="2"/>
          <c:order val="2"/>
          <c:tx>
            <c:strRef>
              <c:f>'1-Presupuesto de OSFL'!$E$9:$E$10</c:f>
              <c:strCache>
                <c:ptCount val="2"/>
                <c:pt idx="0">
                  <c:v>AF 2021</c:v>
                </c:pt>
                <c:pt idx="1">
                  <c:v>REAL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'1-Presupuesto de OSFL'!$E$21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7C-4731-AA0E-5A9770280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227393104"/>
        <c:axId val="226615248"/>
      </c:barChart>
      <c:catAx>
        <c:axId val="227393104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226615248"/>
        <c:crosses val="autoZero"/>
        <c:auto val="1"/>
        <c:lblAlgn val="ctr"/>
        <c:lblOffset val="100"/>
        <c:noMultiLvlLbl val="0"/>
      </c:catAx>
      <c:valAx>
        <c:axId val="22661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</c:majorGridlines>
        <c:numFmt formatCode="&quot;$&quot;#,##0.00_);[Red]\(&quot;$&quot;#,##0.0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60000"/>
                <a:lumOff val="4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PR"/>
          </a:p>
        </c:txPr>
        <c:crossAx val="2273931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1150461181652E-2"/>
                <c:y val="0.8552512778008013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cap="none" spc="3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ES" sz="1000" b="0" i="0" cap="none" spc="30" baseline="0">
                      <a:solidFill>
                        <a:schemeClr val="tx2"/>
                      </a:solidFill>
                    </a:rPr>
                    <a:t>En miles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none" spc="3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P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4794772993801302E-4"/>
          <c:y val="0.26485709283570924"/>
          <c:w val="0.42647365270254484"/>
          <c:h val="0.14388451443569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P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P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tx1"/>
    </cs:fontRef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178689</xdr:colOff>
      <xdr:row>21</xdr:row>
      <xdr:rowOff>228600</xdr:rowOff>
    </xdr:from>
    <xdr:to>
      <xdr:col>8</xdr:col>
      <xdr:colOff>9525</xdr:colOff>
      <xdr:row>27</xdr:row>
      <xdr:rowOff>209550</xdr:rowOff>
    </xdr:to>
    <xdr:graphicFrame macro="">
      <xdr:nvGraphicFramePr>
        <xdr:cNvPr id="2" name="Ingresos" descr="Gráfico de barras que compara las ganancias Reales, Propuestas, y Anteriores para el año fiscal." title="Ingresos">
          <a:extLst>
            <a:ext uri="{FF2B5EF4-FFF2-40B4-BE49-F238E27FC236}">
              <a16:creationId xmlns:a16="http://schemas.microsoft.com/office/drawing/2014/main" id="{4353EA90-9B00-4F40-9DEE-50C06C27A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73914</xdr:colOff>
      <xdr:row>1</xdr:row>
      <xdr:rowOff>228600</xdr:rowOff>
    </xdr:from>
    <xdr:to>
      <xdr:col>7</xdr:col>
      <xdr:colOff>95250</xdr:colOff>
      <xdr:row>7</xdr:row>
      <xdr:rowOff>209550</xdr:rowOff>
    </xdr:to>
    <xdr:graphicFrame macro="">
      <xdr:nvGraphicFramePr>
        <xdr:cNvPr id="3" name="Ingresos" descr="Gráfico de barras que compara las ganancias Reales, Propuestas, y Anteriores para el año fiscal." title="Ingresos">
          <a:extLst>
            <a:ext uri="{FF2B5EF4-FFF2-40B4-BE49-F238E27FC236}">
              <a16:creationId xmlns:a16="http://schemas.microsoft.com/office/drawing/2014/main" id="{34B8F35A-6F23-4F48-8CB7-C382486DD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8AFBF7-07F8-47C9-B1E7-71E73486BBF5}" name="TablaDeIngresos4" displayName="TablaDeIngresos4" ref="B10:G21" totalsRowCount="1" headerRowDxfId="61" dataDxfId="60" totalsRowDxfId="59">
  <tableColumns count="6">
    <tableColumn id="1" xr3:uid="{67D390F9-FCF0-44CE-95F3-7047263DA6A9}" name="INGRESOS" totalsRowLabel="TOTALES" dataDxfId="58" totalsRowDxfId="57"/>
    <tableColumn id="2" xr3:uid="{24D465F7-3180-4925-8C94-D955DE970420}" name="AÑO ANTERIOR" totalsRowFunction="sum" dataDxfId="56" totalsRowDxfId="55"/>
    <tableColumn id="3" xr3:uid="{2F43912E-5CE9-4320-8AF8-648DA934EA7E}" name="PRESUPUESTO" totalsRowFunction="sum" dataDxfId="54" totalsRowDxfId="53">
      <calculatedColumnFormula>+'2-INGRESOS'!D5</calculatedColumnFormula>
    </tableColumn>
    <tableColumn id="4" xr3:uid="{3D93BD69-A33E-4222-A697-0A52C9820AE1}" name="REAL" totalsRowFunction="sum" dataDxfId="52" totalsRowDxfId="51"/>
    <tableColumn id="5" xr3:uid="{4CF472E3-94D7-49BD-A0BC-57CE3D9EAC55}" name="VARIANZA" totalsRowFunction="sum" dataDxfId="50" totalsRowDxfId="49">
      <calculatedColumnFormula>TablaDeIngresos4[[#This Row],[REAL]]-TablaDeIngresos4[[#This Row],[PRESUPUESTO]]</calculatedColumnFormula>
    </tableColumn>
    <tableColumn id="6" xr3:uid="{B9406DA8-72F9-4B9B-801D-4B9ED9851B7B}" name="+/- AÑO ANTERIOR" totalsRowFunction="min" dataDxfId="48" totalsRowDxfId="47">
      <calculatedColumnFormula>TablaDeIngresos4[[#This Row],[REAL]]-TablaDeIngresos4[[#This Row],[AÑO ANTERIOR]]</calculatedColumnFormula>
    </tableColumn>
  </tableColumns>
  <tableStyleInfo name="Non-Profit Budget" showFirstColumn="1" showLastColumn="0" showRowStripes="1" showColumnStripes="0"/>
  <extLst>
    <ext xmlns:x14="http://schemas.microsoft.com/office/spreadsheetml/2009/9/main" uri="{504A1905-F514-4f6f-8877-14C23A59335A}">
      <x14:table altText="Ingresos" altTextSummary="Lista de ingresos y totales del año fiscal actual, del propuesto y del año anterior junto con la varianza y diferencia entre el las cantidades presupuestadas para el año anterior y el año en curso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3D6F89-BF51-4B64-8998-F5AEAEB4250A}" name="TablaDeGastos5" displayName="TablaDeGastos5" ref="B31:G43" totalsRowCount="1" dataDxfId="46" totalsRowDxfId="45">
  <tableColumns count="6">
    <tableColumn id="1" xr3:uid="{B078BBD7-D8A0-4943-9754-9516FD4447FF}" name="GASTOS" totalsRowLabel="TOTALES" dataDxfId="44" totalsRowDxfId="43"/>
    <tableColumn id="2" xr3:uid="{84F6CFA6-F467-4667-AA61-2555280A84DE}" name="AÑO ANTERIOR" totalsRowFunction="sum" dataDxfId="42" totalsRowDxfId="41"/>
    <tableColumn id="3" xr3:uid="{1C41D74D-7010-4B67-BC5B-0B178898E5CB}" name="PROPUESTO" totalsRowFunction="sum" dataDxfId="40" totalsRowDxfId="39"/>
    <tableColumn id="4" xr3:uid="{F07BC5D6-EE82-4665-8C3C-A85A3EECBB1E}" name="REAL" totalsRowFunction="sum" dataDxfId="38" totalsRowDxfId="37"/>
    <tableColumn id="5" xr3:uid="{9B774CE5-5F83-4B95-B205-A5EAFB414473}" name="VARIANZA" totalsRowFunction="sum" dataDxfId="36" totalsRowDxfId="35">
      <calculatedColumnFormula>TablaDeGastos5[[#This Row],[REAL]]-TablaDeGastos5[[#This Row],[PROPUESTO]]</calculatedColumnFormula>
    </tableColumn>
    <tableColumn id="6" xr3:uid="{447B0C0E-DEF4-41C1-9E3C-181DBEE368FF}" name="+/- AÑO ANTERIOR" totalsRowFunction="sum" dataDxfId="34" totalsRowDxfId="33">
      <calculatedColumnFormula>TablaDeGastos5[[#This Row],[REAL]]-TablaDeGastos5[[#This Row],[AÑO ANTERIOR]]</calculatedColumnFormula>
    </tableColumn>
  </tableColumns>
  <tableStyleInfo name="Non-Profit Budget" showFirstColumn="1" showLastColumn="0" showRowStripes="1" showColumnStripes="0"/>
  <extLst>
    <ext xmlns:x14="http://schemas.microsoft.com/office/spreadsheetml/2009/9/main" uri="{504A1905-F514-4f6f-8877-14C23A59335A}">
      <x14:table altText="Ingresos" altTextSummary="Lista de gastos y totales del año fiscal actual, del propuesto y del año anterior junto con la varianza y diferencia entre el las cantidades presupuestadas para el año anterior y el año en curso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6A2FAA-F185-4858-A651-ABACF70768BF}" name="TablaDeGastos2" displayName="TablaDeGastos2" ref="B4:G14" totalsRowCount="1" dataDxfId="31" totalsRowDxfId="30">
  <sortState xmlns:xlrd2="http://schemas.microsoft.com/office/spreadsheetml/2017/richdata2" ref="B5:G13">
    <sortCondition ref="B5:B13"/>
  </sortState>
  <tableColumns count="6">
    <tableColumn id="1" xr3:uid="{F85B5EAF-DE4B-4177-AC0D-EC6447C80C0E}" name="INGRESOS" totalsRowLabel="TOTALES" dataDxfId="29" totalsRowDxfId="28"/>
    <tableColumn id="2" xr3:uid="{B61DC84D-6FD7-4766-AD0A-D663189AFBE7}" name="AÑO ANTERIOR" totalsRowFunction="sum" dataDxfId="27" totalsRowDxfId="26"/>
    <tableColumn id="3" xr3:uid="{F423B42C-4374-49B7-B83B-18E169102867}" name="Presupuesto" totalsRowFunction="sum" dataDxfId="25" totalsRowDxfId="24"/>
    <tableColumn id="4" xr3:uid="{96008833-4A6F-42E1-99A1-E035174D70D0}" name="REAL" totalsRowFunction="sum" dataDxfId="23" totalsRowDxfId="22"/>
    <tableColumn id="5" xr3:uid="{3C60C863-8C4E-4959-BC93-AC1AC28217E5}" name="VARIANZA" totalsRowFunction="sum" dataDxfId="21" totalsRowDxfId="20">
      <calculatedColumnFormula>TablaDeGastos2[[#This Row],[REAL]]-TablaDeGastos2[[#This Row],[Presupuesto]]</calculatedColumnFormula>
    </tableColumn>
    <tableColumn id="6" xr3:uid="{29D8B859-7F06-4CCE-9CC1-C79E09A5293C}" name="+/- AÑO ANTERIOR" totalsRowFunction="sum" dataDxfId="19" totalsRowDxfId="18">
      <calculatedColumnFormula>TablaDeGastos2[[#This Row],[REAL]]-TablaDeGastos2[[#This Row],[AÑO ANTERIOR]]</calculatedColumnFormula>
    </tableColumn>
  </tableColumns>
  <tableStyleInfo name="Non-Profit Budget" showFirstColumn="1" showLastColumn="0" showRowStripes="1" showColumnStripes="0"/>
  <extLst>
    <ext xmlns:x14="http://schemas.microsoft.com/office/spreadsheetml/2009/9/main" uri="{504A1905-F514-4f6f-8877-14C23A59335A}">
      <x14:table altText="Ingresos" altTextSummary="Lista de gastos y totales del año fiscal actual, del propuesto y del año anterior junto con la varianza y diferencia entre el las cantidades presupuestadas para el año anterior y el año en curso.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DeGastos" displayName="TablaDeGastos" ref="B4:G14" totalsRowCount="1" dataDxfId="13" totalsRowDxfId="12">
  <tableColumns count="6">
    <tableColumn id="1" xr3:uid="{00000000-0010-0000-0100-000001000000}" name="GASTOS" totalsRowLabel="TOTALES" dataDxfId="11" totalsRowDxfId="10"/>
    <tableColumn id="2" xr3:uid="{00000000-0010-0000-0100-000002000000}" name="AÑO ANTERIOR" totalsRowFunction="sum" dataDxfId="9" totalsRowDxfId="8"/>
    <tableColumn id="3" xr3:uid="{00000000-0010-0000-0100-000003000000}" name="Presupuesto" totalsRowFunction="sum" dataDxfId="7" totalsRowDxfId="6"/>
    <tableColumn id="4" xr3:uid="{00000000-0010-0000-0100-000004000000}" name="REAL" totalsRowFunction="sum" dataDxfId="5" totalsRowDxfId="4"/>
    <tableColumn id="5" xr3:uid="{00000000-0010-0000-0100-000005000000}" name="VARIANZA" totalsRowFunction="sum" dataDxfId="3" totalsRowDxfId="2">
      <calculatedColumnFormula>TablaDeGastos[[#This Row],[REAL]]-TablaDeGastos[[#This Row],[Presupuesto]]</calculatedColumnFormula>
    </tableColumn>
    <tableColumn id="6" xr3:uid="{00000000-0010-0000-0100-000006000000}" name="+/- AÑO ANTERIOR" totalsRowFunction="sum" dataDxfId="1" totalsRowDxfId="0">
      <calculatedColumnFormula>TablaDeGastos[[#This Row],[REAL]]-TablaDeGastos[[#This Row],[AÑO ANTERIOR]]</calculatedColumnFormula>
    </tableColumn>
  </tableColumns>
  <tableStyleInfo name="Non-Profit Budget" showFirstColumn="1" showLastColumn="0" showRowStripes="1" showColumnStripes="0"/>
  <extLst>
    <ext xmlns:x14="http://schemas.microsoft.com/office/spreadsheetml/2009/9/main" uri="{504A1905-F514-4f6f-8877-14C23A59335A}">
      <x14:table altText="Ingresos" altTextSummary="Lista de gastos y totales del año fiscal actual, del propuesto y del año anterior junto con la varianza y diferencia entre el las cantidades presupuestadas para el año anterior y el año en curso. "/>
    </ext>
  </extLst>
</table>
</file>

<file path=xl/theme/theme1.xml><?xml version="1.0" encoding="utf-8"?>
<a:theme xmlns:a="http://schemas.openxmlformats.org/drawingml/2006/main" name="Office Theme">
  <a:themeElements>
    <a:clrScheme name="Non Profit Budget">
      <a:dk1>
        <a:sysClr val="windowText" lastClr="000000"/>
      </a:dk1>
      <a:lt1>
        <a:sysClr val="window" lastClr="FFFFFF"/>
      </a:lt1>
      <a:dk2>
        <a:srgbClr val="47403C"/>
      </a:dk2>
      <a:lt2>
        <a:srgbClr val="FDFDFB"/>
      </a:lt2>
      <a:accent1>
        <a:srgbClr val="73B5C2"/>
      </a:accent1>
      <a:accent2>
        <a:srgbClr val="F47247"/>
      </a:accent2>
      <a:accent3>
        <a:srgbClr val="80C077"/>
      </a:accent3>
      <a:accent4>
        <a:srgbClr val="AD7A99"/>
      </a:accent4>
      <a:accent5>
        <a:srgbClr val="EBA91C"/>
      </a:accent5>
      <a:accent6>
        <a:srgbClr val="F08690"/>
      </a:accent6>
      <a:hlink>
        <a:srgbClr val="74ACDC"/>
      </a:hlink>
      <a:folHlink>
        <a:srgbClr val="AD7A99"/>
      </a:folHlink>
    </a:clrScheme>
    <a:fontScheme name="Non Profit Budg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F7146-B7BF-487F-AA9E-4F2472124335}">
  <sheetPr>
    <tabColor theme="4"/>
    <pageSetUpPr autoPageBreaks="0" fitToPage="1"/>
  </sheetPr>
  <dimension ref="B1:J43"/>
  <sheetViews>
    <sheetView showGridLines="0" tabSelected="1" topLeftCell="A7" zoomScaleNormal="100" workbookViewId="0">
      <selection activeCell="N20" sqref="N20"/>
    </sheetView>
  </sheetViews>
  <sheetFormatPr baseColWidth="10" defaultColWidth="9.1640625" defaultRowHeight="24" customHeight="1" x14ac:dyDescent="0.2"/>
  <cols>
    <col min="1" max="1" width="2.83203125" style="1" customWidth="1"/>
    <col min="2" max="2" width="90.5" style="1" customWidth="1"/>
    <col min="3" max="3" width="14.83203125" style="1" customWidth="1"/>
    <col min="4" max="4" width="14.33203125" style="1" customWidth="1"/>
    <col min="5" max="5" width="13" style="1" customWidth="1"/>
    <col min="6" max="6" width="18.83203125" style="1" bestFit="1" customWidth="1"/>
    <col min="7" max="7" width="18.83203125" style="1" customWidth="1"/>
    <col min="8" max="8" width="2.83203125" style="1" customWidth="1"/>
    <col min="9" max="16384" width="9.1640625" style="1"/>
  </cols>
  <sheetData>
    <row r="1" spans="2:10" ht="105" customHeight="1" x14ac:dyDescent="0.55000000000000004">
      <c r="B1" s="22" t="s">
        <v>15</v>
      </c>
      <c r="F1" s="6" t="s">
        <v>6</v>
      </c>
      <c r="G1" s="2">
        <v>2021</v>
      </c>
    </row>
    <row r="2" spans="2:10" ht="24" customHeight="1" x14ac:dyDescent="0.55000000000000004">
      <c r="B2" s="3"/>
      <c r="F2" s="6"/>
      <c r="G2" s="2"/>
    </row>
    <row r="9" spans="2:10" ht="24" customHeight="1" x14ac:dyDescent="0.25">
      <c r="B9" s="23"/>
      <c r="C9" s="11" t="str">
        <f>CONCATENATE("AF ",AF-1)</f>
        <v>AF 2020</v>
      </c>
      <c r="D9" s="11" t="str">
        <f>CONCATENATE("AF ",AF)</f>
        <v>AF 2021</v>
      </c>
      <c r="E9" s="11" t="str">
        <f>CONCATENATE("AF ",AF)</f>
        <v>AF 2021</v>
      </c>
      <c r="F9" s="11" t="str">
        <f>CONCATENATE("AF ",AF)</f>
        <v>AF 2021</v>
      </c>
      <c r="G9" s="12" t="str">
        <f>CONCATENATE("AF ",AF)</f>
        <v>AF 2021</v>
      </c>
    </row>
    <row r="10" spans="2:10" ht="24" customHeight="1" x14ac:dyDescent="0.2">
      <c r="B10" s="15" t="s">
        <v>11</v>
      </c>
      <c r="C10" s="13" t="s">
        <v>7</v>
      </c>
      <c r="D10" s="13" t="s">
        <v>91</v>
      </c>
      <c r="E10" s="13" t="s">
        <v>9</v>
      </c>
      <c r="F10" s="13" t="s">
        <v>14</v>
      </c>
      <c r="G10" s="14" t="s">
        <v>10</v>
      </c>
    </row>
    <row r="11" spans="2:10" ht="24" customHeight="1" x14ac:dyDescent="0.2">
      <c r="B11" s="7" t="s">
        <v>88</v>
      </c>
      <c r="C11" s="66"/>
      <c r="D11" s="66">
        <f>+'2-INGRESOS'!D5</f>
        <v>10000</v>
      </c>
      <c r="E11" s="67"/>
      <c r="F11" s="66">
        <f>TablaDeIngresos4[[#This Row],[REAL]]-TablaDeIngresos4[[#This Row],[PRESUPUESTO]]</f>
        <v>-10000</v>
      </c>
      <c r="G11" s="68">
        <f>TablaDeIngresos4[[#This Row],[REAL]]-TablaDeIngresos4[[#This Row],[AÑO ANTERIOR]]</f>
        <v>0</v>
      </c>
    </row>
    <row r="12" spans="2:10" ht="24" customHeight="1" x14ac:dyDescent="0.2">
      <c r="B12" s="7" t="s">
        <v>28</v>
      </c>
      <c r="C12" s="66"/>
      <c r="D12" s="66">
        <f>+'2-INGRESOS'!D6</f>
        <v>50000</v>
      </c>
      <c r="E12" s="67"/>
      <c r="F12" s="66">
        <f>TablaDeIngresos4[[#This Row],[REAL]]-TablaDeIngresos4[[#This Row],[PRESUPUESTO]]</f>
        <v>-50000</v>
      </c>
      <c r="G12" s="68">
        <f>TablaDeIngresos4[[#This Row],[REAL]]-TablaDeIngresos4[[#This Row],[AÑO ANTERIOR]]</f>
        <v>0</v>
      </c>
    </row>
    <row r="13" spans="2:10" ht="24" customHeight="1" x14ac:dyDescent="0.2">
      <c r="B13" s="7" t="s">
        <v>89</v>
      </c>
      <c r="C13" s="66"/>
      <c r="D13" s="66">
        <f>+'2-INGRESOS'!D7</f>
        <v>0</v>
      </c>
      <c r="E13" s="67"/>
      <c r="F13" s="66">
        <f>TablaDeIngresos4[[#This Row],[REAL]]-TablaDeIngresos4[[#This Row],[PRESUPUESTO]]</f>
        <v>0</v>
      </c>
      <c r="G13" s="68">
        <f>TablaDeIngresos4[[#This Row],[REAL]]-TablaDeIngresos4[[#This Row],[AÑO ANTERIOR]]</f>
        <v>0</v>
      </c>
    </row>
    <row r="14" spans="2:10" ht="24" customHeight="1" x14ac:dyDescent="0.2">
      <c r="B14" s="7" t="s">
        <v>87</v>
      </c>
      <c r="C14" s="66"/>
      <c r="D14" s="66">
        <f>+'2-INGRESOS'!D8</f>
        <v>0</v>
      </c>
      <c r="E14" s="67"/>
      <c r="F14" s="66">
        <f>TablaDeIngresos4[[#This Row],[REAL]]-TablaDeIngresos4[[#This Row],[PRESUPUESTO]]</f>
        <v>0</v>
      </c>
      <c r="G14" s="68">
        <f>TablaDeIngresos4[[#This Row],[REAL]]-TablaDeIngresos4[[#This Row],[AÑO ANTERIOR]]</f>
        <v>0</v>
      </c>
    </row>
    <row r="15" spans="2:10" ht="24" customHeight="1" x14ac:dyDescent="0.2">
      <c r="B15" s="7" t="s">
        <v>0</v>
      </c>
      <c r="C15" s="66"/>
      <c r="D15" s="66">
        <f>+'2-INGRESOS'!D9</f>
        <v>0</v>
      </c>
      <c r="E15" s="67"/>
      <c r="F15" s="66">
        <f>TablaDeIngresos4[[#This Row],[REAL]]-TablaDeIngresos4[[#This Row],[PRESUPUESTO]]</f>
        <v>0</v>
      </c>
      <c r="G15" s="68">
        <f>TablaDeIngresos4[[#This Row],[REAL]]-TablaDeIngresos4[[#This Row],[AÑO ANTERIOR]]</f>
        <v>0</v>
      </c>
    </row>
    <row r="16" spans="2:10" ht="24" customHeight="1" x14ac:dyDescent="0.2">
      <c r="B16" s="4" t="s">
        <v>90</v>
      </c>
      <c r="C16" s="18"/>
      <c r="D16" s="66">
        <f>+'2-INGRESOS'!D10</f>
        <v>0</v>
      </c>
      <c r="E16" s="18"/>
      <c r="F16" s="18">
        <f>TablaDeIngresos4[[#This Row],[REAL]]-TablaDeIngresos4[[#This Row],[PRESUPUESTO]]</f>
        <v>0</v>
      </c>
      <c r="G16" s="19">
        <f>TablaDeIngresos4[[#This Row],[REAL]]-TablaDeIngresos4[[#This Row],[AÑO ANTERIOR]]</f>
        <v>0</v>
      </c>
    </row>
    <row r="17" spans="2:10" ht="24" customHeight="1" x14ac:dyDescent="0.2">
      <c r="B17" s="7"/>
      <c r="C17" s="18"/>
      <c r="D17" s="18"/>
      <c r="E17" s="18"/>
      <c r="F17" s="18"/>
      <c r="G17" s="19"/>
    </row>
    <row r="18" spans="2:10" ht="24" customHeight="1" x14ac:dyDescent="0.2">
      <c r="B18" s="7"/>
      <c r="C18" s="18"/>
      <c r="D18" s="18"/>
      <c r="E18" s="18"/>
      <c r="F18" s="18"/>
      <c r="G18" s="19"/>
    </row>
    <row r="19" spans="2:10" ht="24" customHeight="1" x14ac:dyDescent="0.2">
      <c r="B19" s="7"/>
      <c r="C19" s="18"/>
      <c r="D19" s="18"/>
      <c r="E19" s="18"/>
      <c r="F19" s="18"/>
      <c r="G19" s="19"/>
    </row>
    <row r="20" spans="2:10" ht="24" customHeight="1" x14ac:dyDescent="0.2">
      <c r="B20" s="7"/>
      <c r="C20" s="18"/>
      <c r="D20" s="18"/>
      <c r="E20" s="18"/>
      <c r="F20" s="18"/>
      <c r="G20" s="19"/>
    </row>
    <row r="21" spans="2:10" s="17" customFormat="1" ht="24" customHeight="1" x14ac:dyDescent="0.2">
      <c r="B21" s="16" t="s">
        <v>13</v>
      </c>
      <c r="C21" s="32">
        <f>SUBTOTAL(109,TablaDeIngresos4[AÑO ANTERIOR])</f>
        <v>0</v>
      </c>
      <c r="D21" s="32">
        <f>SUBTOTAL(109,TablaDeIngresos4[PRESUPUESTO])</f>
        <v>60000</v>
      </c>
      <c r="E21" s="32">
        <f>SUBTOTAL(109,TablaDeIngresos4[REAL])</f>
        <v>0</v>
      </c>
      <c r="F21" s="33">
        <f>SUBTOTAL(109,TablaDeIngresos4[VARIANZA])</f>
        <v>-60000</v>
      </c>
      <c r="G21" s="69">
        <f>SUBTOTAL(105,TablaDeIngresos4[+/- AÑO ANTERIOR])</f>
        <v>0</v>
      </c>
    </row>
    <row r="22" spans="2:10" s="23" customFormat="1" ht="24" customHeight="1" x14ac:dyDescent="0.2">
      <c r="B22" s="72"/>
      <c r="C22" s="72"/>
      <c r="D22" s="72"/>
      <c r="E22" s="72"/>
      <c r="F22" s="72"/>
      <c r="G22" s="72"/>
    </row>
    <row r="23" spans="2:10" s="23" customFormat="1" ht="24" customHeight="1" x14ac:dyDescent="0.2">
      <c r="B23" s="8"/>
      <c r="C23" s="9"/>
      <c r="D23" s="9"/>
      <c r="E23" s="9"/>
      <c r="F23" s="9"/>
      <c r="G23" s="10"/>
    </row>
    <row r="24" spans="2:10" s="23" customFormat="1" ht="24" customHeight="1" x14ac:dyDescent="0.2">
      <c r="B24" s="8"/>
      <c r="C24" s="9"/>
      <c r="D24" s="9"/>
      <c r="E24" s="9"/>
      <c r="F24" s="9"/>
      <c r="G24" s="10"/>
    </row>
    <row r="25" spans="2:10" s="23" customFormat="1" ht="24" customHeight="1" x14ac:dyDescent="0.2">
      <c r="B25" s="8"/>
      <c r="C25" s="9"/>
      <c r="D25" s="9"/>
      <c r="E25" s="9"/>
      <c r="F25" s="9"/>
      <c r="G25" s="10"/>
    </row>
    <row r="26" spans="2:10" s="23" customFormat="1" ht="24" customHeight="1" x14ac:dyDescent="0.2">
      <c r="B26" s="8"/>
      <c r="C26" s="9"/>
      <c r="D26" s="9"/>
      <c r="E26" s="9"/>
      <c r="F26" s="9"/>
      <c r="G26" s="10"/>
    </row>
    <row r="27" spans="2:10" ht="24" customHeight="1" x14ac:dyDescent="0.2">
      <c r="B27" s="73"/>
      <c r="C27" s="73"/>
      <c r="D27" s="73"/>
      <c r="E27" s="73"/>
      <c r="F27" s="73"/>
      <c r="G27" s="23"/>
    </row>
    <row r="30" spans="2:10" ht="24" customHeight="1" x14ac:dyDescent="0.25">
      <c r="C30" s="11" t="str">
        <f>CONCATENATE("AF ",AF-1)</f>
        <v>AF 2020</v>
      </c>
      <c r="D30" s="11" t="str">
        <f>CONCATENATE("AF ",AF)</f>
        <v>AF 2021</v>
      </c>
      <c r="E30" s="11" t="str">
        <f>CONCATENATE("AF ",AF)</f>
        <v>AF 2021</v>
      </c>
      <c r="F30" s="11" t="str">
        <f>CONCATENATE("AF ",AF)</f>
        <v>AF 2021</v>
      </c>
      <c r="G30" s="12" t="str">
        <f>CONCATENATE("AF ",AF)</f>
        <v>AF 2021</v>
      </c>
    </row>
    <row r="31" spans="2:10" ht="24" customHeight="1" x14ac:dyDescent="0.2">
      <c r="B31" s="5" t="s">
        <v>12</v>
      </c>
      <c r="C31" s="13" t="s">
        <v>7</v>
      </c>
      <c r="D31" s="13" t="s">
        <v>8</v>
      </c>
      <c r="E31" s="13" t="s">
        <v>9</v>
      </c>
      <c r="F31" s="13" t="s">
        <v>14</v>
      </c>
      <c r="G31" s="14" t="s">
        <v>10</v>
      </c>
    </row>
    <row r="32" spans="2:10" ht="24" customHeight="1" x14ac:dyDescent="0.2">
      <c r="B32" s="4" t="s">
        <v>4</v>
      </c>
      <c r="C32" s="20">
        <f>+TablaDeGastos[[#Totals],[AÑO ANTERIOR]]</f>
        <v>30000</v>
      </c>
      <c r="D32" s="20">
        <f>+TablaDeGastos[[#Totals],[Presupuesto]]</f>
        <v>40000</v>
      </c>
      <c r="E32" s="20">
        <f>+TablaDeGastos[[#Totals],[REAL]]</f>
        <v>37800</v>
      </c>
      <c r="F32" s="20">
        <f>TablaDeGastos5[[#This Row],[REAL]]-TablaDeGastos5[[#This Row],[PROPUESTO]]</f>
        <v>-2200</v>
      </c>
      <c r="G32" s="21">
        <f>TablaDeGastos5[[#This Row],[REAL]]-TablaDeGastos5[[#This Row],[AÑO ANTERIOR]]</f>
        <v>7800</v>
      </c>
    </row>
    <row r="33" spans="2:7" ht="24" customHeight="1" x14ac:dyDescent="0.2">
      <c r="B33" s="4" t="s">
        <v>26</v>
      </c>
      <c r="C33" s="20">
        <f>+'3-SALARIOS'!C22</f>
        <v>5795</v>
      </c>
      <c r="D33" s="20">
        <f>+'3-SALARIOS'!D22</f>
        <v>15919.75</v>
      </c>
      <c r="E33" s="20">
        <f>+'3-SALARIOS'!E22</f>
        <v>5795</v>
      </c>
      <c r="F33" s="20">
        <f>TablaDeGastos5[[#This Row],[REAL]]-TablaDeGastos5[[#This Row],[PROPUESTO]]</f>
        <v>-10124.75</v>
      </c>
      <c r="G33" s="21">
        <f>TablaDeGastos5[[#This Row],[REAL]]-TablaDeGastos5[[#This Row],[AÑO ANTERIOR]]</f>
        <v>0</v>
      </c>
    </row>
    <row r="34" spans="2:7" ht="24" customHeight="1" x14ac:dyDescent="0.2">
      <c r="B34" s="4" t="s">
        <v>5</v>
      </c>
      <c r="C34" s="20">
        <v>6000</v>
      </c>
      <c r="D34" s="20">
        <f>+'4-GASTOS '!D70</f>
        <v>15000</v>
      </c>
      <c r="E34" s="20">
        <v>6000</v>
      </c>
      <c r="F34" s="20">
        <f>TablaDeGastos5[[#This Row],[REAL]]-TablaDeGastos5[[#This Row],[PROPUESTO]]</f>
        <v>-9000</v>
      </c>
      <c r="G34" s="21">
        <f>TablaDeGastos5[[#This Row],[REAL]]-TablaDeGastos5[[#This Row],[AÑO ANTERIOR]]</f>
        <v>0</v>
      </c>
    </row>
    <row r="35" spans="2:7" ht="24" customHeight="1" x14ac:dyDescent="0.2">
      <c r="B35" s="4" t="s">
        <v>24</v>
      </c>
      <c r="C35" s="20">
        <v>1000</v>
      </c>
      <c r="D35" s="20">
        <f>+'4-GASTOS '!D32</f>
        <v>452392</v>
      </c>
      <c r="E35" s="20">
        <v>1150</v>
      </c>
      <c r="F35" s="20">
        <f>TablaDeGastos5[[#This Row],[REAL]]-TablaDeGastos5[[#This Row],[PROPUESTO]]</f>
        <v>-451242</v>
      </c>
      <c r="G35" s="21">
        <f>TablaDeGastos5[[#This Row],[REAL]]-TablaDeGastos5[[#This Row],[AÑO ANTERIOR]]</f>
        <v>150</v>
      </c>
    </row>
    <row r="36" spans="2:7" ht="24" customHeight="1" x14ac:dyDescent="0.2">
      <c r="B36" s="4" t="s">
        <v>2</v>
      </c>
      <c r="C36" s="20">
        <v>2500</v>
      </c>
      <c r="D36" s="20">
        <f>+'4-GASTOS '!D54</f>
        <v>22500</v>
      </c>
      <c r="E36" s="20">
        <v>2800</v>
      </c>
      <c r="F36" s="20">
        <f>TablaDeGastos5[[#This Row],[REAL]]-TablaDeGastos5[[#This Row],[PROPUESTO]]</f>
        <v>-19700</v>
      </c>
      <c r="G36" s="21">
        <f>TablaDeGastos5[[#This Row],[REAL]]-TablaDeGastos5[[#This Row],[AÑO ANTERIOR]]</f>
        <v>300</v>
      </c>
    </row>
    <row r="37" spans="2:7" ht="24" customHeight="1" x14ac:dyDescent="0.2">
      <c r="B37" s="4" t="s">
        <v>27</v>
      </c>
      <c r="C37" s="20"/>
      <c r="D37" s="20">
        <f>+'4-GASTOS '!D53</f>
        <v>10800</v>
      </c>
      <c r="E37" s="20"/>
      <c r="F37" s="20">
        <f>TablaDeGastos5[[#This Row],[REAL]]-TablaDeGastos5[[#This Row],[PROPUESTO]]</f>
        <v>-10800</v>
      </c>
      <c r="G37" s="21">
        <f>TablaDeGastos5[[#This Row],[REAL]]-TablaDeGastos5[[#This Row],[AÑO ANTERIOR]]</f>
        <v>0</v>
      </c>
    </row>
    <row r="38" spans="2:7" ht="24" customHeight="1" x14ac:dyDescent="0.2">
      <c r="B38" s="4" t="s">
        <v>1</v>
      </c>
      <c r="C38" s="20"/>
      <c r="D38" s="20">
        <f>+'4-GASTOS '!D52</f>
        <v>5000</v>
      </c>
      <c r="E38" s="20"/>
      <c r="F38" s="20">
        <f>TablaDeGastos5[[#This Row],[REAL]]-TablaDeGastos5[[#This Row],[PROPUESTO]]</f>
        <v>-5000</v>
      </c>
      <c r="G38" s="21">
        <f>TablaDeGastos5[[#This Row],[REAL]]-TablaDeGastos5[[#This Row],[AÑO ANTERIOR]]</f>
        <v>0</v>
      </c>
    </row>
    <row r="39" spans="2:7" ht="24" customHeight="1" x14ac:dyDescent="0.2">
      <c r="B39" s="4" t="s">
        <v>3</v>
      </c>
      <c r="C39" s="20"/>
      <c r="D39" s="20">
        <f>+'4-GASTOS '!D71</f>
        <v>1800</v>
      </c>
      <c r="E39" s="20"/>
      <c r="F39" s="20">
        <f>TablaDeGastos5[[#This Row],[REAL]]-TablaDeGastos5[[#This Row],[PROPUESTO]]</f>
        <v>-1800</v>
      </c>
      <c r="G39" s="21">
        <f>TablaDeGastos5[[#This Row],[REAL]]-TablaDeGastos5[[#This Row],[AÑO ANTERIOR]]</f>
        <v>0</v>
      </c>
    </row>
    <row r="40" spans="2:7" ht="24" customHeight="1" x14ac:dyDescent="0.2">
      <c r="B40" s="4" t="s">
        <v>23</v>
      </c>
      <c r="C40" s="20"/>
      <c r="D40" s="20">
        <f>+'4-GASTOS '!D51</f>
        <v>1800</v>
      </c>
      <c r="E40" s="20"/>
      <c r="F40" s="20">
        <f>TablaDeGastos5[[#This Row],[REAL]]-TablaDeGastos5[[#This Row],[PROPUESTO]]</f>
        <v>-1800</v>
      </c>
      <c r="G40" s="21">
        <f>TablaDeGastos5[[#This Row],[REAL]]-TablaDeGastos5[[#This Row],[AÑO ANTERIOR]]</f>
        <v>0</v>
      </c>
    </row>
    <row r="41" spans="2:7" ht="24" customHeight="1" x14ac:dyDescent="0.2">
      <c r="B41" s="4" t="s">
        <v>25</v>
      </c>
      <c r="C41" s="20"/>
      <c r="D41" s="20">
        <f>+'4-GASTOS '!D70</f>
        <v>15000</v>
      </c>
      <c r="E41" s="20"/>
      <c r="F41" s="20">
        <f>TablaDeGastos5[[#This Row],[REAL]]-TablaDeGastos5[[#This Row],[PROPUESTO]]</f>
        <v>-15000</v>
      </c>
      <c r="G41" s="21">
        <f>TablaDeGastos5[[#This Row],[REAL]]-TablaDeGastos5[[#This Row],[AÑO ANTERIOR]]</f>
        <v>0</v>
      </c>
    </row>
    <row r="42" spans="2:7" ht="24" customHeight="1" x14ac:dyDescent="0.2">
      <c r="B42" s="4"/>
      <c r="C42" s="20"/>
      <c r="D42" s="20"/>
      <c r="E42" s="20"/>
      <c r="F42" s="20"/>
      <c r="G42" s="21"/>
    </row>
    <row r="43" spans="2:7" ht="24" customHeight="1" x14ac:dyDescent="0.2">
      <c r="B43" s="4" t="s">
        <v>13</v>
      </c>
      <c r="C43" s="28">
        <f>SUBTOTAL(109,TablaDeGastos5[AÑO ANTERIOR])</f>
        <v>45295</v>
      </c>
      <c r="D43" s="28">
        <f>SUBTOTAL(109,TablaDeGastos5[PROPUESTO])</f>
        <v>580211.75</v>
      </c>
      <c r="E43" s="28">
        <f>SUBTOTAL(109,TablaDeGastos5[REAL])</f>
        <v>53545</v>
      </c>
      <c r="F43" s="28">
        <f>SUBTOTAL(109,TablaDeGastos5[VARIANZA])</f>
        <v>-526666.75</v>
      </c>
      <c r="G43" s="31">
        <f>SUBTOTAL(109,TablaDeGastos5[+/- AÑO ANTERIOR])</f>
        <v>8250</v>
      </c>
    </row>
  </sheetData>
  <mergeCells count="2">
    <mergeCell ref="B22:G22"/>
    <mergeCell ref="B27:F27"/>
  </mergeCells>
  <conditionalFormatting sqref="C11:G20 C32:G42">
    <cfRule type="expression" dxfId="64" priority="3">
      <formula>C11&lt;0</formula>
    </cfRule>
  </conditionalFormatting>
  <conditionalFormatting sqref="F21">
    <cfRule type="expression" dxfId="63" priority="2">
      <formula>F21&lt;0</formula>
    </cfRule>
  </conditionalFormatting>
  <conditionalFormatting sqref="G21">
    <cfRule type="expression" dxfId="62" priority="1">
      <formula>G21&lt;0</formula>
    </cfRule>
  </conditionalFormatting>
  <printOptions horizontalCentered="1"/>
  <pageMargins left="0.7" right="0.7" top="0.75" bottom="0.75" header="0.3" footer="0.3"/>
  <pageSetup scale="50" fitToHeight="0" orientation="portrait" r:id="rId1"/>
  <headerFooter differentFirst="1">
    <oddFooter>Page &amp;P of &amp;N</oddFooter>
  </headerFooter>
  <drawing r:id="rId2"/>
  <legacyDrawing r:id="rId3"/>
  <picture r:id="rId4"/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62FA-A885-43CD-AC67-984122828F17}">
  <sheetPr>
    <tabColor theme="4"/>
    <pageSetUpPr autoPageBreaks="0" fitToPage="1"/>
  </sheetPr>
  <dimension ref="B1:J14"/>
  <sheetViews>
    <sheetView showGridLines="0" zoomScaleNormal="100" workbookViewId="0">
      <selection activeCell="H18" sqref="H18"/>
    </sheetView>
  </sheetViews>
  <sheetFormatPr baseColWidth="10" defaultColWidth="9.1640625" defaultRowHeight="24" customHeight="1" x14ac:dyDescent="0.2"/>
  <cols>
    <col min="1" max="1" width="2.83203125" style="1" customWidth="1"/>
    <col min="2" max="2" width="90.5" style="1" customWidth="1"/>
    <col min="3" max="3" width="14.83203125" style="1" customWidth="1"/>
    <col min="4" max="4" width="14.33203125" style="1" customWidth="1"/>
    <col min="5" max="5" width="13" style="1" customWidth="1"/>
    <col min="6" max="6" width="11.33203125" style="1" customWidth="1"/>
    <col min="7" max="7" width="18.83203125" style="1" customWidth="1"/>
    <col min="8" max="8" width="2.83203125" style="1" customWidth="1"/>
    <col min="9" max="16384" width="9.1640625" style="1"/>
  </cols>
  <sheetData>
    <row r="1" spans="2:10" ht="105" customHeight="1" x14ac:dyDescent="0.55000000000000004">
      <c r="B1" s="22" t="s">
        <v>15</v>
      </c>
      <c r="F1" s="6" t="s">
        <v>6</v>
      </c>
      <c r="G1" s="2">
        <v>2020</v>
      </c>
    </row>
    <row r="2" spans="2:10" ht="24" customHeight="1" x14ac:dyDescent="0.55000000000000004">
      <c r="B2" s="3"/>
      <c r="F2" s="6"/>
      <c r="G2" s="2"/>
    </row>
    <row r="3" spans="2:10" ht="24" customHeight="1" x14ac:dyDescent="0.25">
      <c r="C3" s="11" t="str">
        <f>CONCATENATE("AF ",AF-1)</f>
        <v>AF 2019</v>
      </c>
      <c r="D3" s="11" t="str">
        <f>CONCATENATE("AF ",AF)</f>
        <v>AF 2020</v>
      </c>
      <c r="E3" s="11" t="str">
        <f>CONCATENATE("AF ",AF)</f>
        <v>AF 2020</v>
      </c>
      <c r="F3" s="11" t="str">
        <f>CONCATENATE("AF ",AF)</f>
        <v>AF 2020</v>
      </c>
      <c r="G3" s="12" t="str">
        <f>CONCATENATE("AF ",AF)</f>
        <v>AF 2020</v>
      </c>
    </row>
    <row r="4" spans="2:10" ht="24" customHeight="1" x14ac:dyDescent="0.2">
      <c r="B4" s="5" t="s">
        <v>11</v>
      </c>
      <c r="C4" s="13" t="s">
        <v>7</v>
      </c>
      <c r="D4" s="13" t="s">
        <v>76</v>
      </c>
      <c r="E4" s="13" t="s">
        <v>9</v>
      </c>
      <c r="F4" s="13" t="s">
        <v>14</v>
      </c>
      <c r="G4" s="14" t="s">
        <v>10</v>
      </c>
    </row>
    <row r="5" spans="2:10" ht="24" customHeight="1" x14ac:dyDescent="0.2">
      <c r="B5" s="7" t="s">
        <v>88</v>
      </c>
      <c r="C5" s="20"/>
      <c r="D5" s="20">
        <v>10000</v>
      </c>
      <c r="E5" s="20"/>
      <c r="F5" s="20"/>
      <c r="G5" s="21"/>
    </row>
    <row r="6" spans="2:10" ht="24" customHeight="1" x14ac:dyDescent="0.2">
      <c r="B6" s="7" t="s">
        <v>28</v>
      </c>
      <c r="C6" s="20"/>
      <c r="D6" s="20">
        <v>50000</v>
      </c>
      <c r="E6" s="20"/>
      <c r="F6" s="20"/>
      <c r="G6" s="21"/>
    </row>
    <row r="7" spans="2:10" ht="24" customHeight="1" x14ac:dyDescent="0.2">
      <c r="B7" s="7" t="s">
        <v>89</v>
      </c>
      <c r="C7" s="20"/>
      <c r="D7" s="20"/>
      <c r="E7" s="20"/>
      <c r="F7" s="20"/>
      <c r="G7" s="21"/>
    </row>
    <row r="8" spans="2:10" ht="24" customHeight="1" x14ac:dyDescent="0.2">
      <c r="B8" s="7" t="s">
        <v>87</v>
      </c>
      <c r="C8" s="20"/>
      <c r="D8" s="20"/>
      <c r="E8" s="20"/>
      <c r="F8" s="20"/>
      <c r="G8" s="21"/>
    </row>
    <row r="9" spans="2:10" ht="24" customHeight="1" x14ac:dyDescent="0.2">
      <c r="B9" s="7" t="s">
        <v>0</v>
      </c>
      <c r="C9" s="20"/>
      <c r="D9" s="20"/>
      <c r="E9" s="20"/>
      <c r="F9" s="20"/>
      <c r="G9" s="21"/>
    </row>
    <row r="10" spans="2:10" ht="24" customHeight="1" x14ac:dyDescent="0.2">
      <c r="B10" s="4" t="s">
        <v>90</v>
      </c>
      <c r="C10" s="20"/>
      <c r="D10" s="20"/>
      <c r="E10" s="20"/>
      <c r="F10" s="20"/>
      <c r="G10" s="21"/>
    </row>
    <row r="11" spans="2:10" ht="24" customHeight="1" x14ac:dyDescent="0.2">
      <c r="B11" s="4"/>
      <c r="C11" s="20"/>
      <c r="D11" s="20"/>
      <c r="E11" s="20"/>
      <c r="F11" s="20"/>
      <c r="G11" s="21"/>
    </row>
    <row r="12" spans="2:10" ht="24" customHeight="1" x14ac:dyDescent="0.2">
      <c r="B12" s="4"/>
      <c r="C12" s="20"/>
      <c r="D12" s="20"/>
      <c r="E12" s="20"/>
      <c r="F12" s="20"/>
      <c r="G12" s="21"/>
    </row>
    <row r="13" spans="2:10" ht="24" customHeight="1" x14ac:dyDescent="0.2">
      <c r="B13" s="4"/>
      <c r="C13" s="20"/>
      <c r="D13" s="20"/>
      <c r="E13" s="20"/>
      <c r="F13" s="20"/>
      <c r="G13" s="21"/>
    </row>
    <row r="14" spans="2:10" ht="24" customHeight="1" x14ac:dyDescent="0.2">
      <c r="B14" s="4" t="s">
        <v>13</v>
      </c>
      <c r="C14" s="28">
        <f>SUBTOTAL(109,TablaDeGastos2[AÑO ANTERIOR])</f>
        <v>0</v>
      </c>
      <c r="D14" s="64">
        <f>SUBTOTAL(109,TablaDeGastos2[Presupuesto])</f>
        <v>60000</v>
      </c>
      <c r="E14" s="64">
        <f>SUBTOTAL(109,TablaDeGastos2[REAL])</f>
        <v>0</v>
      </c>
      <c r="F14" s="64">
        <f>SUBTOTAL(109,TablaDeGastos2[VARIANZA])</f>
        <v>0</v>
      </c>
      <c r="G14" s="65">
        <f>SUBTOTAL(109,TablaDeGastos2[+/- AÑO ANTERIOR])</f>
        <v>0</v>
      </c>
    </row>
  </sheetData>
  <conditionalFormatting sqref="C5:G13">
    <cfRule type="expression" dxfId="32" priority="4">
      <formula>C5&lt;0</formula>
    </cfRule>
  </conditionalFormatting>
  <printOptions horizontalCentered="1"/>
  <pageMargins left="0.7" right="0.7" top="0.75" bottom="0.75" header="0.3" footer="0.3"/>
  <pageSetup scale="65" fitToHeight="0" orientation="portrait" r:id="rId1"/>
  <headerFooter differentFirst="1">
    <oddFooter>Page &amp;P of &amp;N</oddFooter>
  </headerFooter>
  <legacy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J23"/>
  <sheetViews>
    <sheetView showGridLines="0" zoomScaleNormal="100" workbookViewId="0">
      <selection activeCell="I10" sqref="I10"/>
    </sheetView>
  </sheetViews>
  <sheetFormatPr baseColWidth="10" defaultColWidth="9.1640625" defaultRowHeight="24" customHeight="1" x14ac:dyDescent="0.2"/>
  <cols>
    <col min="1" max="1" width="2.83203125" customWidth="1"/>
    <col min="2" max="2" width="90.5" customWidth="1"/>
    <col min="3" max="3" width="14.83203125" customWidth="1"/>
    <col min="4" max="4" width="14.33203125" customWidth="1"/>
    <col min="5" max="5" width="13" customWidth="1"/>
    <col min="6" max="6" width="11.33203125" customWidth="1"/>
    <col min="7" max="7" width="18.83203125" customWidth="1"/>
    <col min="8" max="8" width="2.83203125" customWidth="1"/>
  </cols>
  <sheetData>
    <row r="1" spans="2:10" ht="105" customHeight="1" x14ac:dyDescent="0.55000000000000004">
      <c r="B1" s="22" t="s">
        <v>15</v>
      </c>
      <c r="F1" s="6" t="s">
        <v>6</v>
      </c>
      <c r="G1" s="2">
        <v>2020</v>
      </c>
    </row>
    <row r="2" spans="2:10" s="1" customFormat="1" ht="24" customHeight="1" x14ac:dyDescent="0.55000000000000004">
      <c r="B2" s="3"/>
      <c r="F2" s="6"/>
      <c r="G2" s="2"/>
    </row>
    <row r="3" spans="2:10" ht="24" customHeight="1" x14ac:dyDescent="0.25">
      <c r="C3" s="11" t="str">
        <f>CONCATENATE("AF ",AF-1)</f>
        <v>AF 2019</v>
      </c>
      <c r="D3" s="11" t="str">
        <f>CONCATENATE("AF ",AF)</f>
        <v>AF 2020</v>
      </c>
      <c r="E3" s="11" t="str">
        <f>CONCATENATE("AF ",AF)</f>
        <v>AF 2020</v>
      </c>
      <c r="F3" s="11" t="str">
        <f>CONCATENATE("AF ",AF)</f>
        <v>AF 2020</v>
      </c>
      <c r="G3" s="12" t="str">
        <f>CONCATENATE("AF ",AF)</f>
        <v>AF 2020</v>
      </c>
    </row>
    <row r="4" spans="2:10" ht="24" customHeight="1" x14ac:dyDescent="0.2">
      <c r="B4" s="5" t="s">
        <v>12</v>
      </c>
      <c r="C4" s="13" t="s">
        <v>7</v>
      </c>
      <c r="D4" s="13" t="s">
        <v>76</v>
      </c>
      <c r="E4" s="13" t="s">
        <v>9</v>
      </c>
      <c r="F4" s="13" t="s">
        <v>14</v>
      </c>
      <c r="G4" s="14" t="s">
        <v>10</v>
      </c>
    </row>
    <row r="5" spans="2:10" ht="24" customHeight="1" x14ac:dyDescent="0.2">
      <c r="B5" s="4" t="s">
        <v>16</v>
      </c>
      <c r="C5" s="20">
        <v>20000</v>
      </c>
      <c r="D5" s="20">
        <f>+'4-GASTOS '!D6</f>
        <v>10000</v>
      </c>
      <c r="E5" s="20">
        <v>30000</v>
      </c>
      <c r="F5" s="20">
        <f>TablaDeGastos[[#This Row],[REAL]]-TablaDeGastos[[#This Row],[Presupuesto]]</f>
        <v>20000</v>
      </c>
      <c r="G5" s="21">
        <f>TablaDeGastos[[#This Row],[REAL]]-TablaDeGastos[[#This Row],[AÑO ANTERIOR]]</f>
        <v>10000</v>
      </c>
    </row>
    <row r="6" spans="2:10" ht="24" customHeight="1" x14ac:dyDescent="0.2">
      <c r="B6" s="4" t="s">
        <v>17</v>
      </c>
      <c r="C6" s="20">
        <v>10000</v>
      </c>
      <c r="D6" s="20">
        <f>+'4-GASTOS '!D7</f>
        <v>10000</v>
      </c>
      <c r="E6" s="20">
        <v>7800</v>
      </c>
      <c r="F6" s="20">
        <f>TablaDeGastos[[#This Row],[REAL]]-TablaDeGastos[[#This Row],[Presupuesto]]</f>
        <v>-2200</v>
      </c>
      <c r="G6" s="21">
        <f>TablaDeGastos[[#This Row],[REAL]]-TablaDeGastos[[#This Row],[AÑO ANTERIOR]]</f>
        <v>-2200</v>
      </c>
    </row>
    <row r="7" spans="2:10" ht="24" customHeight="1" x14ac:dyDescent="0.2">
      <c r="B7" s="4" t="s">
        <v>18</v>
      </c>
      <c r="C7" s="20"/>
      <c r="D7" s="20">
        <f>+'4-GASTOS '!D8</f>
        <v>10000</v>
      </c>
      <c r="E7" s="20"/>
      <c r="F7" s="20">
        <f>TablaDeGastos[[#This Row],[REAL]]-TablaDeGastos[[#This Row],[Presupuesto]]</f>
        <v>-10000</v>
      </c>
      <c r="G7" s="21">
        <f>TablaDeGastos[[#This Row],[REAL]]-TablaDeGastos[[#This Row],[AÑO ANTERIOR]]</f>
        <v>0</v>
      </c>
    </row>
    <row r="8" spans="2:10" ht="24" customHeight="1" x14ac:dyDescent="0.2">
      <c r="B8" s="4" t="s">
        <v>19</v>
      </c>
      <c r="C8" s="20"/>
      <c r="D8" s="20">
        <f>+'4-GASTOS '!D9</f>
        <v>10000</v>
      </c>
      <c r="E8" s="20"/>
      <c r="F8" s="20">
        <f>TablaDeGastos[[#This Row],[REAL]]-TablaDeGastos[[#This Row],[Presupuesto]]</f>
        <v>-10000</v>
      </c>
      <c r="G8" s="21">
        <f>TablaDeGastos[[#This Row],[REAL]]-TablaDeGastos[[#This Row],[AÑO ANTERIOR]]</f>
        <v>0</v>
      </c>
    </row>
    <row r="9" spans="2:10" ht="24" customHeight="1" x14ac:dyDescent="0.2">
      <c r="B9" s="4"/>
      <c r="C9" s="20"/>
      <c r="D9" s="20"/>
      <c r="E9" s="20"/>
      <c r="F9" s="20">
        <f>TablaDeGastos[[#This Row],[REAL]]-TablaDeGastos[[#This Row],[Presupuesto]]</f>
        <v>0</v>
      </c>
      <c r="G9" s="21">
        <f>TablaDeGastos[[#This Row],[REAL]]-TablaDeGastos[[#This Row],[AÑO ANTERIOR]]</f>
        <v>0</v>
      </c>
    </row>
    <row r="10" spans="2:10" ht="24" customHeight="1" x14ac:dyDescent="0.2">
      <c r="B10" s="4"/>
      <c r="C10" s="20"/>
      <c r="D10" s="20"/>
      <c r="E10" s="20"/>
      <c r="F10" s="20">
        <f>TablaDeGastos[[#This Row],[REAL]]-TablaDeGastos[[#This Row],[Presupuesto]]</f>
        <v>0</v>
      </c>
      <c r="G10" s="21">
        <f>TablaDeGastos[[#This Row],[REAL]]-TablaDeGastos[[#This Row],[AÑO ANTERIOR]]</f>
        <v>0</v>
      </c>
    </row>
    <row r="11" spans="2:10" ht="24" customHeight="1" x14ac:dyDescent="0.2">
      <c r="B11" s="4"/>
      <c r="C11" s="20"/>
      <c r="D11" s="20"/>
      <c r="E11" s="20"/>
      <c r="F11" s="20">
        <f>TablaDeGastos[[#This Row],[REAL]]-TablaDeGastos[[#This Row],[Presupuesto]]</f>
        <v>0</v>
      </c>
      <c r="G11" s="21">
        <f>TablaDeGastos[[#This Row],[REAL]]-TablaDeGastos[[#This Row],[AÑO ANTERIOR]]</f>
        <v>0</v>
      </c>
    </row>
    <row r="12" spans="2:10" ht="24" customHeight="1" x14ac:dyDescent="0.2">
      <c r="B12" s="4"/>
      <c r="C12" s="20"/>
      <c r="D12" s="20"/>
      <c r="E12" s="20"/>
      <c r="F12" s="20">
        <f>TablaDeGastos[[#This Row],[REAL]]-TablaDeGastos[[#This Row],[Presupuesto]]</f>
        <v>0</v>
      </c>
      <c r="G12" s="21">
        <f>TablaDeGastos[[#This Row],[REAL]]-TablaDeGastos[[#This Row],[AÑO ANTERIOR]]</f>
        <v>0</v>
      </c>
    </row>
    <row r="13" spans="2:10" ht="24" customHeight="1" x14ac:dyDescent="0.2">
      <c r="B13" s="4"/>
      <c r="C13" s="20"/>
      <c r="D13" s="20"/>
      <c r="E13" s="20"/>
      <c r="F13" s="20"/>
      <c r="G13" s="21"/>
    </row>
    <row r="14" spans="2:10" s="1" customFormat="1" ht="24" customHeight="1" x14ac:dyDescent="0.2">
      <c r="B14" s="4" t="s">
        <v>13</v>
      </c>
      <c r="C14" s="28">
        <f>SUBTOTAL(109,TablaDeGastos[AÑO ANTERIOR])</f>
        <v>30000</v>
      </c>
      <c r="D14" s="34">
        <f>SUBTOTAL(109,TablaDeGastos[Presupuesto])</f>
        <v>40000</v>
      </c>
      <c r="E14" s="34">
        <f>SUBTOTAL(109,TablaDeGastos[REAL])</f>
        <v>37800</v>
      </c>
      <c r="F14" s="34">
        <f>SUBTOTAL(109,TablaDeGastos[VARIANZA])</f>
        <v>-2200</v>
      </c>
      <c r="G14" s="35">
        <f>SUBTOTAL(109,TablaDeGastos[+/- AÑO ANTERIOR])</f>
        <v>7800</v>
      </c>
    </row>
    <row r="16" spans="2:10" ht="24" customHeight="1" x14ac:dyDescent="0.2">
      <c r="B16" s="24" t="s">
        <v>20</v>
      </c>
      <c r="C16" s="25">
        <f>+TablaDeGastos[[#Totals],[AÑO ANTERIOR]]*0.0765</f>
        <v>2295</v>
      </c>
      <c r="D16" s="25">
        <f>+TablaDeGastos[[#Totals],[AÑO ANTERIOR]]*0.0765</f>
        <v>2295</v>
      </c>
      <c r="E16" s="25">
        <f>+TablaDeGastos[[#Totals],[AÑO ANTERIOR]]*0.0765</f>
        <v>2295</v>
      </c>
      <c r="F16" s="25"/>
      <c r="G16" s="26"/>
    </row>
    <row r="17" spans="2:7" ht="24" customHeight="1" x14ac:dyDescent="0.2">
      <c r="B17" s="24" t="s">
        <v>21</v>
      </c>
      <c r="C17" s="25">
        <f>+TablaDeGastos[[#Totals],[AÑO ANTERIOR]]*0.061</f>
        <v>1830</v>
      </c>
      <c r="D17" s="25">
        <f>+TablaDeGastos[[#Totals],[AÑO ANTERIOR]]*0.061</f>
        <v>1830</v>
      </c>
      <c r="E17" s="25">
        <f>+TablaDeGastos[[#Totals],[AÑO ANTERIOR]]*0.061</f>
        <v>1830</v>
      </c>
      <c r="F17" s="25"/>
      <c r="G17" s="26"/>
    </row>
    <row r="18" spans="2:7" ht="24" customHeight="1" x14ac:dyDescent="0.2">
      <c r="B18" s="24" t="s">
        <v>54</v>
      </c>
      <c r="C18" s="25">
        <f>+TablaDeGastos[[#Totals],[AÑO ANTERIOR]]*0.029</f>
        <v>870</v>
      </c>
      <c r="D18" s="25">
        <f>+TablaDeGastos[[#Totals],[AÑO ANTERIOR]]*0.029</f>
        <v>870</v>
      </c>
      <c r="E18" s="25">
        <f>+TablaDeGastos[[#Totals],[AÑO ANTERIOR]]*0.029</f>
        <v>870</v>
      </c>
      <c r="F18" s="25"/>
      <c r="G18" s="26"/>
    </row>
    <row r="19" spans="2:7" ht="24" customHeight="1" x14ac:dyDescent="0.2">
      <c r="B19" s="24" t="s">
        <v>22</v>
      </c>
      <c r="C19" s="25">
        <v>600</v>
      </c>
      <c r="D19" s="25">
        <f>+'4-GASTOS '!D21</f>
        <v>5400</v>
      </c>
      <c r="E19" s="25">
        <v>600</v>
      </c>
      <c r="F19" s="25"/>
      <c r="G19" s="26"/>
    </row>
    <row r="20" spans="2:7" ht="24" customHeight="1" x14ac:dyDescent="0.2">
      <c r="B20" s="24" t="s">
        <v>75</v>
      </c>
      <c r="C20" s="25">
        <v>200</v>
      </c>
      <c r="D20" s="25">
        <f>+'4-GASTOS '!D22</f>
        <v>5524.75</v>
      </c>
      <c r="E20" s="25">
        <v>200</v>
      </c>
      <c r="F20" s="25"/>
      <c r="G20" s="26"/>
    </row>
    <row r="21" spans="2:7" ht="24" customHeight="1" thickBot="1" x14ac:dyDescent="0.25">
      <c r="B21" s="24" t="s">
        <v>62</v>
      </c>
      <c r="C21" s="25"/>
      <c r="D21" s="25"/>
      <c r="E21" s="25"/>
      <c r="F21" s="25"/>
      <c r="G21" s="26"/>
    </row>
    <row r="22" spans="2:7" ht="24" customHeight="1" thickTop="1" thickBot="1" x14ac:dyDescent="0.25">
      <c r="B22" s="27" t="s">
        <v>13</v>
      </c>
      <c r="C22" s="29">
        <f>SUM(C16:C21)</f>
        <v>5795</v>
      </c>
      <c r="D22" s="29">
        <f>SUM(D16:D21)</f>
        <v>15919.75</v>
      </c>
      <c r="E22" s="29">
        <f>SUM(E16:E21)</f>
        <v>5795</v>
      </c>
      <c r="F22" s="29"/>
      <c r="G22" s="30"/>
    </row>
    <row r="23" spans="2:7" ht="24" customHeight="1" thickTop="1" x14ac:dyDescent="0.2"/>
  </sheetData>
  <conditionalFormatting sqref="C5:G13">
    <cfRule type="expression" dxfId="17" priority="9">
      <formula>C5&lt;0</formula>
    </cfRule>
  </conditionalFormatting>
  <conditionalFormatting sqref="F16">
    <cfRule type="expression" dxfId="16" priority="1">
      <formula>F16&lt;0</formula>
    </cfRule>
  </conditionalFormatting>
  <conditionalFormatting sqref="C21:G21 C16:E20">
    <cfRule type="expression" dxfId="15" priority="4">
      <formula>C16&lt;0</formula>
    </cfRule>
  </conditionalFormatting>
  <conditionalFormatting sqref="F17:G20 G16">
    <cfRule type="expression" dxfId="14" priority="3">
      <formula>F16&lt;0</formula>
    </cfRule>
  </conditionalFormatting>
  <printOptions horizontalCentered="1"/>
  <pageMargins left="0.7" right="0.7" top="0.75" bottom="0.75" header="0.3" footer="0.3"/>
  <pageSetup scale="65" fitToHeight="0" orientation="portrait" r:id="rId1"/>
  <headerFooter differentFirst="1">
    <oddFooter>Page &amp;P of &amp;N</oddFooter>
  </headerFooter>
  <legacyDrawing r:id="rId2"/>
  <picture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B72DA-1F3B-46A1-AA67-1002D3B3137D}">
  <sheetPr>
    <tabColor theme="4"/>
  </sheetPr>
  <dimension ref="B1:F77"/>
  <sheetViews>
    <sheetView topLeftCell="A55" workbookViewId="0">
      <selection activeCell="M28" sqref="M28"/>
    </sheetView>
  </sheetViews>
  <sheetFormatPr baseColWidth="10" defaultColWidth="8.83203125" defaultRowHeight="15" x14ac:dyDescent="0.2"/>
  <cols>
    <col min="2" max="2" width="71.5" customWidth="1"/>
    <col min="4" max="4" width="29.5" bestFit="1" customWidth="1"/>
  </cols>
  <sheetData>
    <row r="1" spans="2:6" ht="25" x14ac:dyDescent="0.25">
      <c r="B1" s="74" t="s">
        <v>29</v>
      </c>
      <c r="C1" s="74"/>
      <c r="D1" s="74"/>
    </row>
    <row r="2" spans="2:6" ht="25" x14ac:dyDescent="0.25">
      <c r="B2" s="74" t="s">
        <v>30</v>
      </c>
      <c r="C2" s="74"/>
      <c r="D2" s="74"/>
    </row>
    <row r="3" spans="2:6" ht="25" x14ac:dyDescent="0.25">
      <c r="B3" s="36"/>
      <c r="C3" s="36"/>
      <c r="D3" s="37"/>
    </row>
    <row r="4" spans="2:6" ht="25" x14ac:dyDescent="0.25">
      <c r="B4" s="38" t="s">
        <v>61</v>
      </c>
      <c r="C4" s="39"/>
      <c r="D4" s="63" t="s">
        <v>31</v>
      </c>
    </row>
    <row r="5" spans="2:6" ht="25" x14ac:dyDescent="0.25">
      <c r="B5" s="39"/>
      <c r="C5" s="39"/>
      <c r="D5" s="36"/>
    </row>
    <row r="6" spans="2:6" ht="25" x14ac:dyDescent="0.25">
      <c r="B6" s="62" t="s">
        <v>80</v>
      </c>
      <c r="C6" s="40"/>
      <c r="D6" s="40">
        <v>10000</v>
      </c>
    </row>
    <row r="7" spans="2:6" ht="25" x14ac:dyDescent="0.25">
      <c r="B7" s="62" t="s">
        <v>77</v>
      </c>
      <c r="C7" s="40"/>
      <c r="D7" s="40">
        <v>10000</v>
      </c>
    </row>
    <row r="8" spans="2:6" ht="25" x14ac:dyDescent="0.25">
      <c r="B8" s="62" t="s">
        <v>78</v>
      </c>
      <c r="C8" s="40"/>
      <c r="D8" s="40">
        <v>10000</v>
      </c>
    </row>
    <row r="9" spans="2:6" ht="25" x14ac:dyDescent="0.25">
      <c r="B9" s="62" t="s">
        <v>79</v>
      </c>
      <c r="C9" s="40"/>
      <c r="D9" s="40">
        <v>10000</v>
      </c>
    </row>
    <row r="10" spans="2:6" ht="25" x14ac:dyDescent="0.25">
      <c r="B10" s="40"/>
      <c r="C10" s="40"/>
      <c r="D10" s="40"/>
    </row>
    <row r="11" spans="2:6" ht="25" x14ac:dyDescent="0.25">
      <c r="B11" s="40"/>
      <c r="C11" s="40"/>
      <c r="D11" s="40"/>
    </row>
    <row r="12" spans="2:6" ht="25" x14ac:dyDescent="0.25">
      <c r="B12" s="40"/>
      <c r="C12" s="40"/>
      <c r="D12" s="40"/>
    </row>
    <row r="13" spans="2:6" ht="25" x14ac:dyDescent="0.25">
      <c r="B13" s="42"/>
      <c r="C13" s="42"/>
      <c r="D13" s="36"/>
    </row>
    <row r="14" spans="2:6" ht="25" x14ac:dyDescent="0.25">
      <c r="B14" s="43" t="s">
        <v>71</v>
      </c>
      <c r="C14" s="44"/>
      <c r="D14" s="43">
        <f>SUM(D6:D13)</f>
        <v>40000</v>
      </c>
    </row>
    <row r="15" spans="2:6" ht="25" x14ac:dyDescent="0.25">
      <c r="B15" s="36" t="s">
        <v>55</v>
      </c>
      <c r="C15" s="45"/>
      <c r="D15" s="40">
        <f>+D14*0.0765</f>
        <v>3060</v>
      </c>
    </row>
    <row r="16" spans="2:6" ht="25" x14ac:dyDescent="0.25">
      <c r="B16" s="36" t="s">
        <v>21</v>
      </c>
      <c r="C16" s="42"/>
      <c r="D16" s="40">
        <f>+D14*0.061</f>
        <v>2440</v>
      </c>
    </row>
    <row r="17" spans="2:6" ht="25" x14ac:dyDescent="0.25">
      <c r="B17" s="36" t="s">
        <v>54</v>
      </c>
      <c r="C17" s="42"/>
      <c r="D17" s="40">
        <f>+D14*0.029</f>
        <v>1160</v>
      </c>
    </row>
    <row r="18" spans="2:6" ht="25" x14ac:dyDescent="0.25">
      <c r="B18" s="36"/>
      <c r="C18" s="36"/>
      <c r="D18" s="36"/>
    </row>
    <row r="19" spans="2:6" ht="25" x14ac:dyDescent="0.25">
      <c r="B19" s="43" t="s">
        <v>72</v>
      </c>
      <c r="C19" s="43"/>
      <c r="D19" s="43">
        <f>SUM(D15:D18)</f>
        <v>6660</v>
      </c>
    </row>
    <row r="20" spans="2:6" ht="25" x14ac:dyDescent="0.25">
      <c r="B20" s="40"/>
      <c r="C20" s="41"/>
      <c r="D20" s="40"/>
    </row>
    <row r="21" spans="2:6" ht="25" x14ac:dyDescent="0.25">
      <c r="B21" s="36" t="s">
        <v>22</v>
      </c>
      <c r="C21" s="36"/>
      <c r="D21" s="40">
        <f>600*9</f>
        <v>5400</v>
      </c>
    </row>
    <row r="22" spans="2:6" ht="25" x14ac:dyDescent="0.25">
      <c r="B22" s="36" t="s">
        <v>73</v>
      </c>
      <c r="C22" s="36"/>
      <c r="D22" s="40">
        <f>450*12+124.75</f>
        <v>5524.75</v>
      </c>
    </row>
    <row r="23" spans="2:6" ht="25" x14ac:dyDescent="0.25">
      <c r="B23" s="36" t="s">
        <v>62</v>
      </c>
      <c r="C23" s="36"/>
      <c r="D23" s="40">
        <f>600*0.6*9</f>
        <v>3240</v>
      </c>
    </row>
    <row r="24" spans="2:6" ht="25" x14ac:dyDescent="0.25">
      <c r="B24" s="36" t="s">
        <v>74</v>
      </c>
      <c r="C24" s="36"/>
      <c r="D24" s="46">
        <f>SUM(D21:D23)</f>
        <v>14164.75</v>
      </c>
    </row>
    <row r="25" spans="2:6" ht="25" x14ac:dyDescent="0.25">
      <c r="B25" s="47" t="s">
        <v>32</v>
      </c>
      <c r="C25" s="47"/>
      <c r="D25" s="43">
        <f>+D14+D19+D24</f>
        <v>60824.75</v>
      </c>
    </row>
    <row r="26" spans="2:6" ht="25" x14ac:dyDescent="0.25">
      <c r="B26" s="42"/>
      <c r="C26" s="42"/>
      <c r="D26" s="40"/>
    </row>
    <row r="27" spans="2:6" ht="25" x14ac:dyDescent="0.25">
      <c r="B27" s="48" t="s">
        <v>33</v>
      </c>
      <c r="C27" s="42"/>
      <c r="D27" s="40"/>
    </row>
    <row r="28" spans="2:6" ht="25" x14ac:dyDescent="0.25">
      <c r="B28" s="42" t="s">
        <v>53</v>
      </c>
      <c r="C28" s="42"/>
      <c r="D28" s="40">
        <v>100000</v>
      </c>
    </row>
    <row r="29" spans="2:6" ht="25" x14ac:dyDescent="0.25">
      <c r="B29" s="42" t="s">
        <v>63</v>
      </c>
      <c r="C29" s="42"/>
      <c r="D29" s="40">
        <v>28000</v>
      </c>
    </row>
    <row r="30" spans="2:6" ht="25" x14ac:dyDescent="0.25">
      <c r="B30" s="42" t="s">
        <v>56</v>
      </c>
      <c r="C30" s="42"/>
      <c r="D30" s="40">
        <v>309392</v>
      </c>
    </row>
    <row r="31" spans="2:6" ht="25" x14ac:dyDescent="0.25">
      <c r="B31" s="42" t="s">
        <v>34</v>
      </c>
      <c r="C31" s="42"/>
      <c r="D31" s="40">
        <v>15000</v>
      </c>
    </row>
    <row r="32" spans="2:6" ht="25" x14ac:dyDescent="0.25">
      <c r="B32" s="49" t="s">
        <v>57</v>
      </c>
      <c r="C32" s="49"/>
      <c r="D32" s="43">
        <f>SUM(D28:D31)</f>
        <v>452392</v>
      </c>
    </row>
    <row r="33" spans="2:4" ht="25" x14ac:dyDescent="0.25">
      <c r="B33" s="42"/>
      <c r="C33" s="42"/>
      <c r="D33" s="40"/>
    </row>
    <row r="34" spans="2:4" ht="25" x14ac:dyDescent="0.25">
      <c r="B34" s="48" t="s">
        <v>35</v>
      </c>
      <c r="C34" s="48"/>
      <c r="D34" s="50"/>
    </row>
    <row r="35" spans="2:4" s="1" customFormat="1" ht="25" x14ac:dyDescent="0.25">
      <c r="C35" s="48"/>
      <c r="D35" s="50"/>
    </row>
    <row r="36" spans="2:4" ht="25" x14ac:dyDescent="0.25">
      <c r="B36" s="48" t="s">
        <v>83</v>
      </c>
      <c r="C36" s="48"/>
      <c r="D36" s="40"/>
    </row>
    <row r="37" spans="2:4" ht="25" x14ac:dyDescent="0.25">
      <c r="B37" s="42" t="s">
        <v>36</v>
      </c>
      <c r="C37" s="42"/>
      <c r="D37" s="40">
        <v>15000</v>
      </c>
    </row>
    <row r="38" spans="2:4" ht="25" x14ac:dyDescent="0.25">
      <c r="B38" s="42" t="s">
        <v>37</v>
      </c>
      <c r="C38" s="42"/>
      <c r="D38" s="40">
        <f>9*2500</f>
        <v>22500</v>
      </c>
    </row>
    <row r="39" spans="2:4" ht="25" x14ac:dyDescent="0.25">
      <c r="B39" s="42" t="s">
        <v>38</v>
      </c>
      <c r="C39" s="42"/>
      <c r="D39" s="40">
        <f>115*12</f>
        <v>1380</v>
      </c>
    </row>
    <row r="40" spans="2:4" ht="25" x14ac:dyDescent="0.25">
      <c r="B40" s="42" t="s">
        <v>39</v>
      </c>
      <c r="C40" s="42"/>
      <c r="D40" s="40">
        <f>75*12</f>
        <v>900</v>
      </c>
    </row>
    <row r="41" spans="2:4" ht="25" x14ac:dyDescent="0.25">
      <c r="B41" s="42" t="s">
        <v>40</v>
      </c>
      <c r="C41" s="42"/>
      <c r="D41" s="40">
        <v>2400</v>
      </c>
    </row>
    <row r="42" spans="2:4" ht="25" x14ac:dyDescent="0.25">
      <c r="B42" s="42" t="s">
        <v>58</v>
      </c>
      <c r="C42" s="42"/>
      <c r="D42" s="40">
        <v>3000</v>
      </c>
    </row>
    <row r="43" spans="2:4" ht="25" x14ac:dyDescent="0.25">
      <c r="B43" s="42" t="s">
        <v>59</v>
      </c>
      <c r="C43" s="42"/>
      <c r="D43" s="40">
        <f>150*12</f>
        <v>1800</v>
      </c>
    </row>
    <row r="44" spans="2:4" ht="25" x14ac:dyDescent="0.25">
      <c r="B44" s="42" t="s">
        <v>41</v>
      </c>
      <c r="C44" s="42"/>
      <c r="D44" s="40">
        <v>900</v>
      </c>
    </row>
    <row r="45" spans="2:4" ht="25" x14ac:dyDescent="0.25">
      <c r="B45" s="42" t="s">
        <v>42</v>
      </c>
      <c r="C45" s="42"/>
      <c r="D45" s="40">
        <v>25000</v>
      </c>
    </row>
    <row r="46" spans="2:4" ht="25" x14ac:dyDescent="0.25">
      <c r="B46" s="42" t="s">
        <v>43</v>
      </c>
      <c r="C46" s="42"/>
      <c r="D46" s="40">
        <v>5000</v>
      </c>
    </row>
    <row r="47" spans="2:4" ht="25" x14ac:dyDescent="0.25">
      <c r="B47" s="42" t="s">
        <v>60</v>
      </c>
      <c r="C47" s="42"/>
      <c r="D47" s="40">
        <f>500*12</f>
        <v>6000</v>
      </c>
    </row>
    <row r="48" spans="2:4" ht="25" x14ac:dyDescent="0.25">
      <c r="B48" s="42" t="s">
        <v>44</v>
      </c>
      <c r="C48" s="42"/>
      <c r="D48" s="40">
        <v>2000</v>
      </c>
    </row>
    <row r="49" spans="2:4" ht="25" x14ac:dyDescent="0.25">
      <c r="B49" s="70" t="s">
        <v>27</v>
      </c>
      <c r="C49" s="42"/>
      <c r="D49" s="40">
        <v>198833</v>
      </c>
    </row>
    <row r="50" spans="2:4" ht="25" x14ac:dyDescent="0.25">
      <c r="B50" s="42" t="s">
        <v>45</v>
      </c>
      <c r="C50" s="42"/>
      <c r="D50" s="40">
        <v>3500</v>
      </c>
    </row>
    <row r="51" spans="2:4" ht="25" x14ac:dyDescent="0.25">
      <c r="B51" s="42" t="s">
        <v>46</v>
      </c>
      <c r="C51" s="42"/>
      <c r="D51" s="40">
        <f>150*12</f>
        <v>1800</v>
      </c>
    </row>
    <row r="52" spans="2:4" ht="25" x14ac:dyDescent="0.25">
      <c r="B52" s="42" t="s">
        <v>1</v>
      </c>
      <c r="C52" s="42"/>
      <c r="D52" s="40">
        <v>5000</v>
      </c>
    </row>
    <row r="53" spans="2:4" ht="25" x14ac:dyDescent="0.25">
      <c r="B53" s="71" t="s">
        <v>64</v>
      </c>
      <c r="C53" s="42"/>
      <c r="D53" s="40">
        <f>100*9*12</f>
        <v>10800</v>
      </c>
    </row>
    <row r="54" spans="2:4" ht="25" x14ac:dyDescent="0.25">
      <c r="B54" s="42" t="s">
        <v>47</v>
      </c>
      <c r="C54" s="42"/>
      <c r="D54" s="40">
        <f>9*2500</f>
        <v>22500</v>
      </c>
    </row>
    <row r="55" spans="2:4" ht="25" x14ac:dyDescent="0.25">
      <c r="B55" s="51" t="s">
        <v>84</v>
      </c>
      <c r="C55" s="51"/>
      <c r="D55" s="43">
        <f>SUM(D37:D54)</f>
        <v>328313</v>
      </c>
    </row>
    <row r="56" spans="2:4" ht="25" x14ac:dyDescent="0.25">
      <c r="B56" s="48"/>
      <c r="C56" s="48"/>
      <c r="D56" s="52"/>
    </row>
    <row r="57" spans="2:4" ht="25" x14ac:dyDescent="0.25">
      <c r="B57" s="53" t="s">
        <v>81</v>
      </c>
      <c r="C57" s="53"/>
      <c r="D57" s="40"/>
    </row>
    <row r="58" spans="2:4" ht="25" x14ac:dyDescent="0.25">
      <c r="B58" s="41" t="s">
        <v>48</v>
      </c>
      <c r="C58" s="41"/>
      <c r="D58" s="40">
        <f>100*12</f>
        <v>1200</v>
      </c>
    </row>
    <row r="59" spans="2:4" ht="25" x14ac:dyDescent="0.25">
      <c r="B59" s="41" t="s">
        <v>65</v>
      </c>
      <c r="C59" s="54"/>
      <c r="D59" s="40">
        <v>5000</v>
      </c>
    </row>
    <row r="60" spans="2:4" ht="25" x14ac:dyDescent="0.25">
      <c r="B60" s="41" t="s">
        <v>49</v>
      </c>
      <c r="C60" s="41"/>
      <c r="D60" s="40">
        <f>100*12</f>
        <v>1200</v>
      </c>
    </row>
    <row r="61" spans="2:4" ht="25" x14ac:dyDescent="0.25">
      <c r="B61" s="41" t="s">
        <v>67</v>
      </c>
      <c r="C61" s="41"/>
      <c r="D61" s="40">
        <v>36400</v>
      </c>
    </row>
    <row r="62" spans="2:4" ht="25" x14ac:dyDescent="0.25">
      <c r="B62" s="41" t="s">
        <v>68</v>
      </c>
      <c r="C62" s="41"/>
      <c r="D62" s="40">
        <v>15000</v>
      </c>
    </row>
    <row r="63" spans="2:4" ht="25" x14ac:dyDescent="0.25">
      <c r="B63" s="41" t="s">
        <v>66</v>
      </c>
      <c r="C63" s="41"/>
      <c r="D63" s="40">
        <f>1500*12</f>
        <v>18000</v>
      </c>
    </row>
    <row r="64" spans="2:4" ht="25" x14ac:dyDescent="0.25">
      <c r="B64" s="41"/>
      <c r="C64" s="41"/>
      <c r="D64" s="50"/>
    </row>
    <row r="65" spans="2:4" ht="25" x14ac:dyDescent="0.25">
      <c r="B65" s="51" t="s">
        <v>82</v>
      </c>
      <c r="C65" s="51"/>
      <c r="D65" s="55">
        <f>SUM(D58:D63)</f>
        <v>76800</v>
      </c>
    </row>
    <row r="66" spans="2:4" ht="25" x14ac:dyDescent="0.25">
      <c r="B66" s="53"/>
      <c r="C66" s="53"/>
      <c r="D66" s="40"/>
    </row>
    <row r="67" spans="2:4" ht="25" x14ac:dyDescent="0.25">
      <c r="B67" s="53" t="s">
        <v>50</v>
      </c>
      <c r="C67" s="56"/>
      <c r="D67" s="40"/>
    </row>
    <row r="68" spans="2:4" ht="25" x14ac:dyDescent="0.25">
      <c r="B68" s="57" t="s">
        <v>51</v>
      </c>
      <c r="C68" s="57"/>
      <c r="D68" s="40">
        <f>400*12</f>
        <v>4800</v>
      </c>
    </row>
    <row r="69" spans="2:4" ht="25" x14ac:dyDescent="0.25">
      <c r="B69" s="42" t="s">
        <v>69</v>
      </c>
      <c r="C69" s="42"/>
      <c r="D69" s="40">
        <v>5000</v>
      </c>
    </row>
    <row r="70" spans="2:4" ht="25" x14ac:dyDescent="0.25">
      <c r="B70" s="42" t="s">
        <v>25</v>
      </c>
      <c r="C70" s="45"/>
      <c r="D70" s="40">
        <v>15000</v>
      </c>
    </row>
    <row r="71" spans="2:4" ht="25" x14ac:dyDescent="0.25">
      <c r="B71" s="42" t="s">
        <v>70</v>
      </c>
      <c r="C71" s="42"/>
      <c r="D71" s="40">
        <f>150*12</f>
        <v>1800</v>
      </c>
    </row>
    <row r="72" spans="2:4" ht="25" x14ac:dyDescent="0.25">
      <c r="B72" s="58" t="s">
        <v>85</v>
      </c>
      <c r="C72" s="58"/>
      <c r="D72" s="43">
        <f>SUM(D68:D71)</f>
        <v>26600</v>
      </c>
    </row>
    <row r="73" spans="2:4" ht="25" x14ac:dyDescent="0.25">
      <c r="B73" s="59"/>
      <c r="C73" s="59"/>
      <c r="D73" s="40"/>
    </row>
    <row r="74" spans="2:4" ht="25" x14ac:dyDescent="0.25">
      <c r="B74" s="43" t="s">
        <v>86</v>
      </c>
      <c r="C74" s="43"/>
      <c r="D74" s="43">
        <f>+D25+D32-D55-D65+D72</f>
        <v>134703.75</v>
      </c>
    </row>
    <row r="75" spans="2:4" ht="25" x14ac:dyDescent="0.25">
      <c r="B75" s="36"/>
      <c r="C75" s="36"/>
      <c r="D75" s="36"/>
    </row>
    <row r="76" spans="2:4" ht="26" thickBot="1" x14ac:dyDescent="0.3">
      <c r="B76" s="60" t="s">
        <v>52</v>
      </c>
      <c r="C76" s="60"/>
      <c r="D76" s="61">
        <f>+D25+D32+D55+D65+D72</f>
        <v>944929.75</v>
      </c>
    </row>
    <row r="77" spans="2:4" ht="16" thickTop="1" x14ac:dyDescent="0.2"/>
  </sheetData>
  <sortState xmlns:xlrd2="http://schemas.microsoft.com/office/spreadsheetml/2017/richdata2" ref="B37:D54">
    <sortCondition ref="B37:B54"/>
  </sortState>
  <mergeCells count="2">
    <mergeCell ref="B1:D1"/>
    <mergeCell ref="B2:D2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2958f784-0ef9-4616-b22d-512a8cad1f0d" xsi:nil="true"/>
    <AssetExpire xmlns="2958f784-0ef9-4616-b22d-512a8cad1f0d">2029-01-01T08:00:00+00:00</AssetExpire>
    <CampaignTagsTaxHTField0 xmlns="2958f784-0ef9-4616-b22d-512a8cad1f0d">
      <Terms xmlns="http://schemas.microsoft.com/office/infopath/2007/PartnerControls"/>
    </CampaignTagsTaxHTField0>
    <IntlLangReviewDate xmlns="2958f784-0ef9-4616-b22d-512a8cad1f0d" xsi:nil="true"/>
    <TPFriendlyName xmlns="2958f784-0ef9-4616-b22d-512a8cad1f0d" xsi:nil="true"/>
    <IntlLangReview xmlns="2958f784-0ef9-4616-b22d-512a8cad1f0d">false</IntlLangReview>
    <LocLastLocAttemptVersionLookup xmlns="2958f784-0ef9-4616-b22d-512a8cad1f0d">845881</LocLastLocAttemptVersionLookup>
    <PolicheckWords xmlns="2958f784-0ef9-4616-b22d-512a8cad1f0d" xsi:nil="true"/>
    <SubmitterId xmlns="2958f784-0ef9-4616-b22d-512a8cad1f0d" xsi:nil="true"/>
    <AcquiredFrom xmlns="2958f784-0ef9-4616-b22d-512a8cad1f0d">Internal MS</AcquiredFrom>
    <EditorialStatus xmlns="2958f784-0ef9-4616-b22d-512a8cad1f0d" xsi:nil="true"/>
    <Markets xmlns="2958f784-0ef9-4616-b22d-512a8cad1f0d"/>
    <OriginAsset xmlns="2958f784-0ef9-4616-b22d-512a8cad1f0d" xsi:nil="true"/>
    <AssetStart xmlns="2958f784-0ef9-4616-b22d-512a8cad1f0d">2012-06-28T22:27:54+00:00</AssetStart>
    <FriendlyTitle xmlns="2958f784-0ef9-4616-b22d-512a8cad1f0d" xsi:nil="true"/>
    <MarketSpecific xmlns="2958f784-0ef9-4616-b22d-512a8cad1f0d">false</MarketSpecific>
    <TPNamespace xmlns="2958f784-0ef9-4616-b22d-512a8cad1f0d" xsi:nil="true"/>
    <PublishStatusLookup xmlns="2958f784-0ef9-4616-b22d-512a8cad1f0d">
      <Value>667669</Value>
    </PublishStatusLookup>
    <APAuthor xmlns="2958f784-0ef9-4616-b22d-512a8cad1f0d">
      <UserInfo>
        <DisplayName/>
        <AccountId>2566</AccountId>
        <AccountType/>
      </UserInfo>
    </APAuthor>
    <TPCommandLine xmlns="2958f784-0ef9-4616-b22d-512a8cad1f0d" xsi:nil="true"/>
    <IntlLangReviewer xmlns="2958f784-0ef9-4616-b22d-512a8cad1f0d" xsi:nil="true"/>
    <OpenTemplate xmlns="2958f784-0ef9-4616-b22d-512a8cad1f0d">true</OpenTemplate>
    <CSXSubmissionDate xmlns="2958f784-0ef9-4616-b22d-512a8cad1f0d" xsi:nil="true"/>
    <TaxCatchAll xmlns="2958f784-0ef9-4616-b22d-512a8cad1f0d"/>
    <Manager xmlns="2958f784-0ef9-4616-b22d-512a8cad1f0d" xsi:nil="true"/>
    <NumericId xmlns="2958f784-0ef9-4616-b22d-512a8cad1f0d" xsi:nil="true"/>
    <ParentAssetId xmlns="2958f784-0ef9-4616-b22d-512a8cad1f0d" xsi:nil="true"/>
    <OriginalSourceMarket xmlns="2958f784-0ef9-4616-b22d-512a8cad1f0d">english</OriginalSourceMarket>
    <ApprovalStatus xmlns="2958f784-0ef9-4616-b22d-512a8cad1f0d">InProgress</ApprovalStatus>
    <TPComponent xmlns="2958f784-0ef9-4616-b22d-512a8cad1f0d" xsi:nil="true"/>
    <EditorialTags xmlns="2958f784-0ef9-4616-b22d-512a8cad1f0d" xsi:nil="true"/>
    <TPExecutable xmlns="2958f784-0ef9-4616-b22d-512a8cad1f0d" xsi:nil="true"/>
    <TPLaunchHelpLink xmlns="2958f784-0ef9-4616-b22d-512a8cad1f0d" xsi:nil="true"/>
    <LocComments xmlns="2958f784-0ef9-4616-b22d-512a8cad1f0d" xsi:nil="true"/>
    <LocRecommendedHandoff xmlns="2958f784-0ef9-4616-b22d-512a8cad1f0d" xsi:nil="true"/>
    <SourceTitle xmlns="2958f784-0ef9-4616-b22d-512a8cad1f0d" xsi:nil="true"/>
    <CSXUpdate xmlns="2958f784-0ef9-4616-b22d-512a8cad1f0d">false</CSXUpdate>
    <IntlLocPriority xmlns="2958f784-0ef9-4616-b22d-512a8cad1f0d" xsi:nil="true"/>
    <UAProjectedTotalWords xmlns="2958f784-0ef9-4616-b22d-512a8cad1f0d" xsi:nil="true"/>
    <AssetType xmlns="2958f784-0ef9-4616-b22d-512a8cad1f0d" xsi:nil="true"/>
    <MachineTranslated xmlns="2958f784-0ef9-4616-b22d-512a8cad1f0d">false</MachineTranslated>
    <OutputCachingOn xmlns="2958f784-0ef9-4616-b22d-512a8cad1f0d">false</OutputCachingOn>
    <TemplateStatus xmlns="2958f784-0ef9-4616-b22d-512a8cad1f0d">Complete</TemplateStatus>
    <IsSearchable xmlns="2958f784-0ef9-4616-b22d-512a8cad1f0d">false</IsSearchable>
    <ContentItem xmlns="2958f784-0ef9-4616-b22d-512a8cad1f0d" xsi:nil="true"/>
    <HandoffToMSDN xmlns="2958f784-0ef9-4616-b22d-512a8cad1f0d" xsi:nil="true"/>
    <ShowIn xmlns="2958f784-0ef9-4616-b22d-512a8cad1f0d">Show everywhere</ShowIn>
    <ThumbnailAssetId xmlns="2958f784-0ef9-4616-b22d-512a8cad1f0d" xsi:nil="true"/>
    <UALocComments xmlns="2958f784-0ef9-4616-b22d-512a8cad1f0d" xsi:nil="true"/>
    <UALocRecommendation xmlns="2958f784-0ef9-4616-b22d-512a8cad1f0d">Localize</UALocRecommendation>
    <LastModifiedDateTime xmlns="2958f784-0ef9-4616-b22d-512a8cad1f0d" xsi:nil="true"/>
    <LegacyData xmlns="2958f784-0ef9-4616-b22d-512a8cad1f0d" xsi:nil="true"/>
    <LocManualTestRequired xmlns="2958f784-0ef9-4616-b22d-512a8cad1f0d">false</LocManualTestRequired>
    <LocMarketGroupTiers2 xmlns="2958f784-0ef9-4616-b22d-512a8cad1f0d" xsi:nil="true"/>
    <ClipArtFilename xmlns="2958f784-0ef9-4616-b22d-512a8cad1f0d" xsi:nil="true"/>
    <TPApplication xmlns="2958f784-0ef9-4616-b22d-512a8cad1f0d" xsi:nil="true"/>
    <CSXHash xmlns="2958f784-0ef9-4616-b22d-512a8cad1f0d" xsi:nil="true"/>
    <DirectSourceMarket xmlns="2958f784-0ef9-4616-b22d-512a8cad1f0d">english</DirectSourceMarket>
    <PrimaryImageGen xmlns="2958f784-0ef9-4616-b22d-512a8cad1f0d">false</PrimaryImageGen>
    <PlannedPubDate xmlns="2958f784-0ef9-4616-b22d-512a8cad1f0d" xsi:nil="true"/>
    <CSXSubmissionMarket xmlns="2958f784-0ef9-4616-b22d-512a8cad1f0d" xsi:nil="true"/>
    <Downloads xmlns="2958f784-0ef9-4616-b22d-512a8cad1f0d">0</Downloads>
    <ArtSampleDocs xmlns="2958f784-0ef9-4616-b22d-512a8cad1f0d" xsi:nil="true"/>
    <TrustLevel xmlns="2958f784-0ef9-4616-b22d-512a8cad1f0d">1 Microsoft Managed Content</TrustLevel>
    <BlockPublish xmlns="2958f784-0ef9-4616-b22d-512a8cad1f0d">false</BlockPublish>
    <TPLaunchHelpLinkType xmlns="2958f784-0ef9-4616-b22d-512a8cad1f0d">Template</TPLaunchHelpLinkType>
    <LocalizationTagsTaxHTField0 xmlns="2958f784-0ef9-4616-b22d-512a8cad1f0d">
      <Terms xmlns="http://schemas.microsoft.com/office/infopath/2007/PartnerControls"/>
    </LocalizationTagsTaxHTField0>
    <BusinessGroup xmlns="2958f784-0ef9-4616-b22d-512a8cad1f0d" xsi:nil="true"/>
    <Providers xmlns="2958f784-0ef9-4616-b22d-512a8cad1f0d" xsi:nil="true"/>
    <TemplateTemplateType xmlns="2958f784-0ef9-4616-b22d-512a8cad1f0d">Excel Spreadsheet Template</TemplateTemplateType>
    <TimesCloned xmlns="2958f784-0ef9-4616-b22d-512a8cad1f0d" xsi:nil="true"/>
    <TPAppVersion xmlns="2958f784-0ef9-4616-b22d-512a8cad1f0d" xsi:nil="true"/>
    <VoteCount xmlns="2958f784-0ef9-4616-b22d-512a8cad1f0d" xsi:nil="true"/>
    <AverageRating xmlns="2958f784-0ef9-4616-b22d-512a8cad1f0d" xsi:nil="true"/>
    <FeatureTagsTaxHTField0 xmlns="2958f784-0ef9-4616-b22d-512a8cad1f0d">
      <Terms xmlns="http://schemas.microsoft.com/office/infopath/2007/PartnerControls"/>
    </FeatureTagsTaxHTField0>
    <Provider xmlns="2958f784-0ef9-4616-b22d-512a8cad1f0d" xsi:nil="true"/>
    <UACurrentWords xmlns="2958f784-0ef9-4616-b22d-512a8cad1f0d" xsi:nil="true"/>
    <AssetId xmlns="2958f784-0ef9-4616-b22d-512a8cad1f0d">TP102929975</AssetId>
    <TPClientViewer xmlns="2958f784-0ef9-4616-b22d-512a8cad1f0d" xsi:nil="true"/>
    <DSATActionTaken xmlns="2958f784-0ef9-4616-b22d-512a8cad1f0d" xsi:nil="true"/>
    <APEditor xmlns="2958f784-0ef9-4616-b22d-512a8cad1f0d">
      <UserInfo>
        <DisplayName/>
        <AccountId xsi:nil="true"/>
        <AccountType/>
      </UserInfo>
    </APEditor>
    <TPInstallLocation xmlns="2958f784-0ef9-4616-b22d-512a8cad1f0d" xsi:nil="true"/>
    <OOCacheId xmlns="2958f784-0ef9-4616-b22d-512a8cad1f0d" xsi:nil="true"/>
    <IsDeleted xmlns="2958f784-0ef9-4616-b22d-512a8cad1f0d">false</IsDeleted>
    <PublishTargets xmlns="2958f784-0ef9-4616-b22d-512a8cad1f0d">OfficeOnlineVNext</PublishTargets>
    <ApprovalLog xmlns="2958f784-0ef9-4616-b22d-512a8cad1f0d" xsi:nil="true"/>
    <BugNumber xmlns="2958f784-0ef9-4616-b22d-512a8cad1f0d" xsi:nil="true"/>
    <CrawlForDependencies xmlns="2958f784-0ef9-4616-b22d-512a8cad1f0d">false</CrawlForDependencies>
    <InternalTagsTaxHTField0 xmlns="2958f784-0ef9-4616-b22d-512a8cad1f0d">
      <Terms xmlns="http://schemas.microsoft.com/office/infopath/2007/PartnerControls"/>
    </InternalTagsTaxHTField0>
    <LastHandOff xmlns="2958f784-0ef9-4616-b22d-512a8cad1f0d" xsi:nil="true"/>
    <Milestone xmlns="2958f784-0ef9-4616-b22d-512a8cad1f0d" xsi:nil="true"/>
    <OriginalRelease xmlns="2958f784-0ef9-4616-b22d-512a8cad1f0d">15</OriginalRelease>
    <RecommendationsModifier xmlns="2958f784-0ef9-4616-b22d-512a8cad1f0d" xsi:nil="true"/>
    <ScenarioTagsTaxHTField0 xmlns="2958f784-0ef9-4616-b22d-512a8cad1f0d">
      <Terms xmlns="http://schemas.microsoft.com/office/infopath/2007/PartnerControls"/>
    </ScenarioTagsTaxHTField0>
    <UANotes xmlns="2958f784-0ef9-4616-b22d-512a8cad1f0d" xsi:nil="true"/>
    <Description0 xmlns="fb5acd76-e9f3-4601-9d69-91f53ab96ae6" xsi:nil="true"/>
    <Component xmlns="fb5acd76-e9f3-4601-9d69-91f53ab96ae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DE95A0C693CEB341887D38A4A2B58B45040072C752107C5A7B47AA91A1EE638E6F1F" ma:contentTypeVersion="55" ma:contentTypeDescription="Create a new document." ma:contentTypeScope="" ma:versionID="3c98c83416931a21d43ed007fda5e4dd">
  <xsd:schema xmlns:xsd="http://www.w3.org/2001/XMLSchema" xmlns:xs="http://www.w3.org/2001/XMLSchema" xmlns:p="http://schemas.microsoft.com/office/2006/metadata/properties" xmlns:ns2="2958f784-0ef9-4616-b22d-512a8cad1f0d" xmlns:ns3="fb5acd76-e9f3-4601-9d69-91f53ab96ae6" targetNamespace="http://schemas.microsoft.com/office/2006/metadata/properties" ma:root="true" ma:fieldsID="938018c4f46d99993d20879d4e9ddff8" ns2:_="" ns3:_="">
    <xsd:import namespace="2958f784-0ef9-4616-b22d-512a8cad1f0d"/>
    <xsd:import namespace="fb5acd76-e9f3-4601-9d69-91f53ab96ae6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f784-0ef9-4616-b22d-512a8cad1f0d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ca69c71e-a029-4733-aca1-cabc27411b08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D80075B-F8CE-48D6-9BD2-D195F7E115A9}" ma:internalName="CSXSubmissionMarket" ma:readOnly="false" ma:showField="MarketName" ma:web="2958f784-0ef9-4616-b22d-512a8cad1f0d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9327d1a0-1a14-4b12-a74c-0f320f972977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1F044C38-11A0-4051-9DF8-A3AFA85E16DC}" ma:internalName="InProjectListLookup" ma:readOnly="true" ma:showField="InProjectLis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3b364bcb-a06e-4da1-8475-f5243c3236b2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1F044C38-11A0-4051-9DF8-A3AFA85E16DC}" ma:internalName="LastCompleteVersionLookup" ma:readOnly="true" ma:showField="LastComplete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1F044C38-11A0-4051-9DF8-A3AFA85E16DC}" ma:internalName="LastPreviewErrorLookup" ma:readOnly="true" ma:showField="LastPreview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1F044C38-11A0-4051-9DF8-A3AFA85E16DC}" ma:internalName="LastPreviewResultLookup" ma:readOnly="true" ma:showField="LastPreview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1F044C38-11A0-4051-9DF8-A3AFA85E16DC}" ma:internalName="LastPreviewAttemptDateLookup" ma:readOnly="true" ma:showField="LastPreview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1F044C38-11A0-4051-9DF8-A3AFA85E16DC}" ma:internalName="LastPreviewedByLookup" ma:readOnly="true" ma:showField="LastPreview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1F044C38-11A0-4051-9DF8-A3AFA85E16DC}" ma:internalName="LastPreviewTimeLookup" ma:readOnly="true" ma:showField="LastPreview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1F044C38-11A0-4051-9DF8-A3AFA85E16DC}" ma:internalName="LastPreviewVersionLookup" ma:readOnly="true" ma:showField="LastPreview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1F044C38-11A0-4051-9DF8-A3AFA85E16DC}" ma:internalName="LastPublishErrorLookup" ma:readOnly="true" ma:showField="LastPublish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1F044C38-11A0-4051-9DF8-A3AFA85E16DC}" ma:internalName="LastPublishResultLookup" ma:readOnly="true" ma:showField="LastPublish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1F044C38-11A0-4051-9DF8-A3AFA85E16DC}" ma:internalName="LastPublishAttemptDateLookup" ma:readOnly="true" ma:showField="LastPublish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1F044C38-11A0-4051-9DF8-A3AFA85E16DC}" ma:internalName="LastPublishedByLookup" ma:readOnly="true" ma:showField="LastPublish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1F044C38-11A0-4051-9DF8-A3AFA85E16DC}" ma:internalName="LastPublishTimeLookup" ma:readOnly="true" ma:showField="LastPublish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1F044C38-11A0-4051-9DF8-A3AFA85E16DC}" ma:internalName="LastPublishVersionLookup" ma:readOnly="true" ma:showField="LastPublish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AC64899A-88C0-4725-BCFC-902FA402DE74}" ma:internalName="LocLastLocAttemptVersionLookup" ma:readOnly="false" ma:showField="LastLocAttemptVersion" ma:web="2958f784-0ef9-4616-b22d-512a8cad1f0d">
      <xsd:simpleType>
        <xsd:restriction base="dms:Lookup"/>
      </xsd:simpleType>
    </xsd:element>
    <xsd:element name="LocLastLocAttemptVersionTypeLookup" ma:index="72" nillable="true" ma:displayName="Loc Last Loc Attempt Version Type" ma:default="" ma:list="{AC64899A-88C0-4725-BCFC-902FA402DE74}" ma:internalName="LocLastLocAttemptVersionTypeLookup" ma:readOnly="true" ma:showField="LastLocAttemptVersionType" ma:web="2958f784-0ef9-4616-b22d-512a8cad1f0d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AC64899A-88C0-4725-BCFC-902FA402DE74}" ma:internalName="LocNewPublishedVersionLookup" ma:readOnly="true" ma:showField="NewPublishedVersion" ma:web="2958f784-0ef9-4616-b22d-512a8cad1f0d">
      <xsd:simpleType>
        <xsd:restriction base="dms:Lookup"/>
      </xsd:simpleType>
    </xsd:element>
    <xsd:element name="LocOverallHandbackStatusLookup" ma:index="76" nillable="true" ma:displayName="Loc Overall Handback Status" ma:default="" ma:list="{AC64899A-88C0-4725-BCFC-902FA402DE74}" ma:internalName="LocOverallHandbackStatusLookup" ma:readOnly="true" ma:showField="OverallHandbackStatus" ma:web="2958f784-0ef9-4616-b22d-512a8cad1f0d">
      <xsd:simpleType>
        <xsd:restriction base="dms:Lookup"/>
      </xsd:simpleType>
    </xsd:element>
    <xsd:element name="LocOverallLocStatusLookup" ma:index="77" nillable="true" ma:displayName="Loc Overall Localize Status" ma:default="" ma:list="{AC64899A-88C0-4725-BCFC-902FA402DE74}" ma:internalName="LocOverallLocStatusLookup" ma:readOnly="true" ma:showField="OverallLocStatus" ma:web="2958f784-0ef9-4616-b22d-512a8cad1f0d">
      <xsd:simpleType>
        <xsd:restriction base="dms:Lookup"/>
      </xsd:simpleType>
    </xsd:element>
    <xsd:element name="LocOverallPreviewStatusLookup" ma:index="78" nillable="true" ma:displayName="Loc Overall Preview Status" ma:default="" ma:list="{AC64899A-88C0-4725-BCFC-902FA402DE74}" ma:internalName="LocOverallPreviewStatusLookup" ma:readOnly="true" ma:showField="OverallPreviewStatus" ma:web="2958f784-0ef9-4616-b22d-512a8cad1f0d">
      <xsd:simpleType>
        <xsd:restriction base="dms:Lookup"/>
      </xsd:simpleType>
    </xsd:element>
    <xsd:element name="LocOverallPublishStatusLookup" ma:index="79" nillable="true" ma:displayName="Loc Overall Publish Status" ma:default="" ma:list="{AC64899A-88C0-4725-BCFC-902FA402DE74}" ma:internalName="LocOverallPublishStatusLookup" ma:readOnly="true" ma:showField="OverallPublishStatus" ma:web="2958f784-0ef9-4616-b22d-512a8cad1f0d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AC64899A-88C0-4725-BCFC-902FA402DE74}" ma:internalName="LocProcessedForHandoffsLookup" ma:readOnly="true" ma:showField="ProcessedForHandoffs" ma:web="2958f784-0ef9-4616-b22d-512a8cad1f0d">
      <xsd:simpleType>
        <xsd:restriction base="dms:Lookup"/>
      </xsd:simpleType>
    </xsd:element>
    <xsd:element name="LocProcessedForMarketsLookup" ma:index="82" nillable="true" ma:displayName="Loc Processed For Markets" ma:default="" ma:list="{AC64899A-88C0-4725-BCFC-902FA402DE74}" ma:internalName="LocProcessedForMarketsLookup" ma:readOnly="true" ma:showField="ProcessedForMarkets" ma:web="2958f784-0ef9-4616-b22d-512a8cad1f0d">
      <xsd:simpleType>
        <xsd:restriction base="dms:Lookup"/>
      </xsd:simpleType>
    </xsd:element>
    <xsd:element name="LocPublishedDependentAssetsLookup" ma:index="83" nillable="true" ma:displayName="Loc Published Dependent Assets" ma:default="" ma:list="{AC64899A-88C0-4725-BCFC-902FA402DE74}" ma:internalName="LocPublishedDependentAssetsLookup" ma:readOnly="true" ma:showField="PublishedDependentAssets" ma:web="2958f784-0ef9-4616-b22d-512a8cad1f0d">
      <xsd:simpleType>
        <xsd:restriction base="dms:Lookup"/>
      </xsd:simpleType>
    </xsd:element>
    <xsd:element name="LocPublishedLinkedAssetsLookup" ma:index="84" nillable="true" ma:displayName="Loc Published Linked Assets" ma:default="" ma:list="{AC64899A-88C0-4725-BCFC-902FA402DE74}" ma:internalName="LocPublishedLinkedAssetsLookup" ma:readOnly="true" ma:showField="PublishedLinkedAssets" ma:web="2958f784-0ef9-4616-b22d-512a8cad1f0d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51ee2d3-c117-4524-b3f1-1010c3cab2a3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D80075B-F8CE-48D6-9BD2-D195F7E115A9}" ma:internalName="Markets" ma:readOnly="false" ma:showField="MarketNa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1F044C38-11A0-4051-9DF8-A3AFA85E16DC}" ma:internalName="NumOfRatingsLookup" ma:readOnly="true" ma:showField="NumOfRating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1F044C38-11A0-4051-9DF8-A3AFA85E16DC}" ma:internalName="PublishStatusLookup" ma:readOnly="false" ma:showField="PublishStatu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54e2ea7-8c43-4b3c-9db4-bd71f7cfe4f4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33f01220-6030-4880-975f-b9ea0de09f53}" ma:internalName="TaxCatchAll" ma:showField="CatchAllData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33f01220-6030-4880-975f-b9ea0de09f53}" ma:internalName="TaxCatchAllLabel" ma:readOnly="true" ma:showField="CatchAllDataLabel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acd76-e9f3-4601-9d69-91f53ab96ae6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941E1-CF0D-4065-AC9A-99B666D728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726BD-9206-4AC3-872F-89B677F2ED43}">
  <ds:schemaRefs>
    <ds:schemaRef ds:uri="http://schemas.microsoft.com/office/2006/metadata/properties"/>
    <ds:schemaRef ds:uri="http://schemas.microsoft.com/office/infopath/2007/PartnerControls"/>
    <ds:schemaRef ds:uri="2958f784-0ef9-4616-b22d-512a8cad1f0d"/>
    <ds:schemaRef ds:uri="fb5acd76-e9f3-4601-9d69-91f53ab96ae6"/>
  </ds:schemaRefs>
</ds:datastoreItem>
</file>

<file path=customXml/itemProps3.xml><?xml version="1.0" encoding="utf-8"?>
<ds:datastoreItem xmlns:ds="http://schemas.openxmlformats.org/officeDocument/2006/customXml" ds:itemID="{F2825FB8-F2B3-42DF-B4C2-C8A7AE34C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8f784-0ef9-4616-b22d-512a8cad1f0d"/>
    <ds:schemaRef ds:uri="fb5acd76-e9f3-4601-9d69-91f53ab96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1-Presupuesto de OSFL</vt:lpstr>
      <vt:lpstr>2-INGRESOS</vt:lpstr>
      <vt:lpstr>3-SALARIOS</vt:lpstr>
      <vt:lpstr>4-GASTOS </vt:lpstr>
      <vt:lpstr>'1-Presupuesto de OSFL'!AF</vt:lpstr>
      <vt:lpstr>'2-INGRESOS'!AF</vt:lpstr>
      <vt:lpstr>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2012-03-29T17:27:11Z</dcterms:created>
  <dcterms:modified xsi:type="dcterms:W3CDTF">2021-01-27T16:21:00Z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0x010100DE95A0C693CEB341887D38A4A2B58B45040072C752107C5A7B47AA91A1EE638E6F1F</vt:lpwstr>
  </property>
  <property fmtid="{D5CDD505-2E9C-101B-9397-08002B2CF9AE}" pid="3" name="HiddenCategoryTags">
    <vt:lpwstr/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CategoryTags">
    <vt:lpwstr/>
  </property>
  <property fmtid="{D5CDD505-2E9C-101B-9397-08002B2CF9AE}" pid="8" name="ScenarioTags">
    <vt:lpwstr/>
  </property>
  <property fmtid="{D5CDD505-2E9C-101B-9397-08002B2CF9AE}" pid="9" name="CategoryTagsTaxHTField0">
    <vt:lpwstr/>
  </property>
  <property fmtid="{D5CDD505-2E9C-101B-9397-08002B2CF9AE}" pid="10" name="CampaignTags">
    <vt:lpwstr/>
  </property>
  <property fmtid="{D5CDD505-2E9C-101B-9397-08002B2CF9AE}" pid="11" name="HiddenCategoryTagsTaxHTField0">
    <vt:lpwstr/>
  </property>
</Properties>
</file>